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96" yWindow="0" windowWidth="24240" windowHeight="13740" tabRatio="706" activeTab="0"/>
  </bookViews>
  <sheets>
    <sheet name="0. Introduction" sheetId="1" r:id="rId1"/>
    <sheet name="1. General" sheetId="2" r:id="rId2"/>
    <sheet name="2. Calculation" sheetId="3" r:id="rId3"/>
    <sheet name="3. CG Matrix" sheetId="4" r:id="rId4"/>
    <sheet name="4. Value Star" sheetId="5" r:id="rId5"/>
    <sheet name="5. Stakeholder Star" sheetId="6" r:id="rId6"/>
    <sheet name="6. Indicator Star" sheetId="7" r:id="rId7"/>
  </sheets>
  <definedNames/>
  <calcPr fullCalcOnLoad="1"/>
</workbook>
</file>

<file path=xl/comments3.xml><?xml version="1.0" encoding="utf-8"?>
<comments xmlns="http://schemas.openxmlformats.org/spreadsheetml/2006/main">
  <authors>
    <author>Christian Kozina</author>
    <author>bwpc</author>
  </authors>
  <commentList>
    <comment ref="G7" authorId="0">
      <text>
        <r>
          <rPr>
            <b/>
            <sz val="10"/>
            <rFont val="Arial"/>
            <family val="2"/>
          </rPr>
          <t>Erfüllungsgrad
(Indikatoren auf 10% gerundet)</t>
        </r>
      </text>
    </comment>
    <comment ref="D7" authorId="0">
      <text>
        <r>
          <rPr>
            <b/>
            <sz val="10"/>
            <rFont val="Arial"/>
            <family val="2"/>
          </rPr>
          <t>Gewichtung (Summe pro Indikator = 100%)</t>
        </r>
      </text>
    </comment>
    <comment ref="H7" authorId="0">
      <text>
        <r>
          <rPr>
            <b/>
            <sz val="10"/>
            <rFont val="Arial"/>
            <family val="2"/>
          </rPr>
          <t>Erreichte Punkte</t>
        </r>
      </text>
    </comment>
    <comment ref="I7" authorId="0">
      <text>
        <r>
          <rPr>
            <b/>
            <sz val="10"/>
            <rFont val="Arial"/>
            <family val="2"/>
          </rPr>
          <t>Maximale erreichbare Punkte</t>
        </r>
      </text>
    </comment>
    <comment ref="H9" authorId="0">
      <text>
        <r>
          <rPr>
            <b/>
            <sz val="10"/>
            <rFont val="Arial"/>
            <family val="2"/>
          </rPr>
          <t>gerundet</t>
        </r>
      </text>
    </comment>
    <comment ref="G33" authorId="0">
      <text>
        <r>
          <rPr>
            <b/>
            <sz val="10"/>
            <rFont val="Arial"/>
            <family val="2"/>
          </rPr>
          <t>gerundet</t>
        </r>
      </text>
    </comment>
    <comment ref="H14" authorId="0">
      <text>
        <r>
          <rPr>
            <b/>
            <sz val="10"/>
            <rFont val="Arial"/>
            <family val="2"/>
          </rPr>
          <t>gerundet</t>
        </r>
      </text>
    </comment>
    <comment ref="H20" authorId="0">
      <text>
        <r>
          <rPr>
            <b/>
            <sz val="10"/>
            <rFont val="Arial"/>
            <family val="2"/>
          </rPr>
          <t>gerundet</t>
        </r>
      </text>
    </comment>
    <comment ref="H25" authorId="0">
      <text>
        <r>
          <rPr>
            <b/>
            <sz val="10"/>
            <rFont val="Arial"/>
            <family val="2"/>
          </rPr>
          <t>gerundet</t>
        </r>
      </text>
    </comment>
    <comment ref="H29" authorId="0">
      <text>
        <r>
          <rPr>
            <b/>
            <sz val="10"/>
            <rFont val="Arial"/>
            <family val="2"/>
          </rPr>
          <t>gerundet</t>
        </r>
      </text>
    </comment>
    <comment ref="H33" authorId="0">
      <text>
        <r>
          <rPr>
            <b/>
            <sz val="10"/>
            <rFont val="Arial"/>
            <family val="2"/>
          </rPr>
          <t>gerundet</t>
        </r>
      </text>
    </comment>
    <comment ref="H37" authorId="0">
      <text>
        <r>
          <rPr>
            <b/>
            <sz val="10"/>
            <rFont val="Arial"/>
            <family val="2"/>
          </rPr>
          <t>gerundet</t>
        </r>
      </text>
    </comment>
    <comment ref="H75" authorId="0">
      <text>
        <r>
          <rPr>
            <b/>
            <sz val="10"/>
            <rFont val="Arial"/>
            <family val="2"/>
          </rPr>
          <t>gerundet</t>
        </r>
      </text>
    </comment>
    <comment ref="H43" authorId="0">
      <text>
        <r>
          <rPr>
            <b/>
            <sz val="10"/>
            <rFont val="Arial"/>
            <family val="2"/>
          </rPr>
          <t>gerundet</t>
        </r>
      </text>
    </comment>
    <comment ref="H48" authorId="0">
      <text>
        <r>
          <rPr>
            <b/>
            <sz val="10"/>
            <rFont val="Arial"/>
            <family val="2"/>
          </rPr>
          <t>gerundet</t>
        </r>
      </text>
    </comment>
    <comment ref="H52" authorId="0">
      <text>
        <r>
          <rPr>
            <b/>
            <sz val="10"/>
            <rFont val="Arial"/>
            <family val="2"/>
          </rPr>
          <t>gerundet</t>
        </r>
      </text>
    </comment>
    <comment ref="H56" authorId="0">
      <text>
        <r>
          <rPr>
            <b/>
            <sz val="10"/>
            <rFont val="Arial"/>
            <family val="2"/>
          </rPr>
          <t>gerundet</t>
        </r>
      </text>
    </comment>
    <comment ref="H64" authorId="0">
      <text>
        <r>
          <rPr>
            <b/>
            <sz val="10"/>
            <rFont val="Arial"/>
            <family val="2"/>
          </rPr>
          <t>gerundet</t>
        </r>
      </text>
    </comment>
    <comment ref="H67" authorId="0">
      <text>
        <r>
          <rPr>
            <b/>
            <sz val="10"/>
            <rFont val="Arial"/>
            <family val="2"/>
          </rPr>
          <t>gerundet</t>
        </r>
      </text>
    </comment>
    <comment ref="H71" authorId="0">
      <text>
        <r>
          <rPr>
            <b/>
            <sz val="10"/>
            <rFont val="Arial"/>
            <family val="2"/>
          </rPr>
          <t>gerundet</t>
        </r>
      </text>
    </comment>
    <comment ref="H78" authorId="0">
      <text>
        <r>
          <rPr>
            <b/>
            <sz val="10"/>
            <rFont val="Arial"/>
            <family val="2"/>
          </rPr>
          <t>gerundet</t>
        </r>
      </text>
    </comment>
    <comment ref="G14" authorId="0">
      <text>
        <r>
          <rPr>
            <b/>
            <sz val="10"/>
            <rFont val="Arial"/>
            <family val="2"/>
          </rPr>
          <t>gerundet</t>
        </r>
      </text>
    </comment>
    <comment ref="G9" authorId="0">
      <text>
        <r>
          <rPr>
            <b/>
            <sz val="10"/>
            <rFont val="Arial"/>
            <family val="2"/>
          </rPr>
          <t>gerundet</t>
        </r>
      </text>
    </comment>
    <comment ref="G20" authorId="0">
      <text>
        <r>
          <rPr>
            <b/>
            <sz val="10"/>
            <rFont val="Arial"/>
            <family val="2"/>
          </rPr>
          <t>gerundet</t>
        </r>
      </text>
    </comment>
    <comment ref="G25" authorId="0">
      <text>
        <r>
          <rPr>
            <b/>
            <sz val="10"/>
            <rFont val="Arial"/>
            <family val="2"/>
          </rPr>
          <t>gerundet</t>
        </r>
      </text>
    </comment>
    <comment ref="G29" authorId="0">
      <text>
        <r>
          <rPr>
            <b/>
            <sz val="10"/>
            <rFont val="Arial"/>
            <family val="2"/>
          </rPr>
          <t>gerundet</t>
        </r>
      </text>
    </comment>
    <comment ref="G37" authorId="0">
      <text>
        <r>
          <rPr>
            <b/>
            <sz val="10"/>
            <rFont val="Arial"/>
            <family val="2"/>
          </rPr>
          <t>gerundet</t>
        </r>
      </text>
    </comment>
    <comment ref="G43" authorId="0">
      <text>
        <r>
          <rPr>
            <b/>
            <sz val="10"/>
            <rFont val="Arial"/>
            <family val="2"/>
          </rPr>
          <t>gerundet</t>
        </r>
      </text>
    </comment>
    <comment ref="G48" authorId="0">
      <text>
        <r>
          <rPr>
            <b/>
            <sz val="10"/>
            <rFont val="Arial"/>
            <family val="2"/>
          </rPr>
          <t>gerundet</t>
        </r>
      </text>
    </comment>
    <comment ref="G52" authorId="0">
      <text>
        <r>
          <rPr>
            <b/>
            <sz val="10"/>
            <rFont val="Arial"/>
            <family val="2"/>
          </rPr>
          <t>gerundet</t>
        </r>
      </text>
    </comment>
    <comment ref="G56" authorId="0">
      <text>
        <r>
          <rPr>
            <b/>
            <sz val="10"/>
            <rFont val="Arial"/>
            <family val="2"/>
          </rPr>
          <t>gerundet</t>
        </r>
      </text>
    </comment>
    <comment ref="G59" authorId="0">
      <text>
        <r>
          <rPr>
            <b/>
            <sz val="10"/>
            <rFont val="Arial"/>
            <family val="2"/>
          </rPr>
          <t>gerundet</t>
        </r>
      </text>
    </comment>
    <comment ref="G64" authorId="0">
      <text>
        <r>
          <rPr>
            <b/>
            <sz val="10"/>
            <rFont val="Arial"/>
            <family val="2"/>
          </rPr>
          <t>gerundet</t>
        </r>
      </text>
    </comment>
    <comment ref="G67" authorId="0">
      <text>
        <r>
          <rPr>
            <b/>
            <sz val="10"/>
            <rFont val="Arial"/>
            <family val="2"/>
          </rPr>
          <t>gerundet</t>
        </r>
      </text>
    </comment>
    <comment ref="G71" authorId="0">
      <text>
        <r>
          <rPr>
            <b/>
            <sz val="10"/>
            <rFont val="Arial"/>
            <family val="2"/>
          </rPr>
          <t>gerundet</t>
        </r>
      </text>
    </comment>
    <comment ref="G75" authorId="0">
      <text>
        <r>
          <rPr>
            <b/>
            <sz val="10"/>
            <rFont val="Arial"/>
            <family val="2"/>
          </rPr>
          <t>gerundet</t>
        </r>
      </text>
    </comment>
    <comment ref="G78" authorId="0">
      <text>
        <r>
          <rPr>
            <b/>
            <sz val="10"/>
            <rFont val="Arial"/>
            <family val="2"/>
          </rPr>
          <t>gerundet</t>
        </r>
      </text>
    </comment>
    <comment ref="C33" authorId="1">
      <text>
        <r>
          <rPr>
            <b/>
            <sz val="9"/>
            <rFont val="Segoe UI"/>
            <family val="2"/>
          </rPr>
          <t>bwpc:</t>
        </r>
        <r>
          <rPr>
            <sz val="9"/>
            <rFont val="Segoe UI"/>
            <family val="2"/>
          </rPr>
          <t xml:space="preserve">
EPU Bedingung fehlt.</t>
        </r>
      </text>
    </comment>
  </commentList>
</comments>
</file>

<file path=xl/sharedStrings.xml><?xml version="1.0" encoding="utf-8"?>
<sst xmlns="http://schemas.openxmlformats.org/spreadsheetml/2006/main" count="549" uniqueCount="305">
  <si>
    <t>Version</t>
  </si>
  <si>
    <t>A</t>
  </si>
  <si>
    <t>A1</t>
  </si>
  <si>
    <t>A1.1</t>
  </si>
  <si>
    <t>A1.2</t>
  </si>
  <si>
    <t>A1.3</t>
  </si>
  <si>
    <t>B</t>
  </si>
  <si>
    <t>B1</t>
  </si>
  <si>
    <t>B1.1</t>
  </si>
  <si>
    <t>B1.2</t>
  </si>
  <si>
    <t>B1.3</t>
  </si>
  <si>
    <t>C</t>
  </si>
  <si>
    <t>C1</t>
  </si>
  <si>
    <t>C1.1</t>
  </si>
  <si>
    <t>C1.2</t>
  </si>
  <si>
    <t>C1.3</t>
  </si>
  <si>
    <t>C1.4</t>
  </si>
  <si>
    <t>C2</t>
  </si>
  <si>
    <t>C2.1</t>
  </si>
  <si>
    <t>C2.2</t>
  </si>
  <si>
    <t>C3</t>
  </si>
  <si>
    <t>C3.1</t>
  </si>
  <si>
    <t>C3.2</t>
  </si>
  <si>
    <t>C3.3</t>
  </si>
  <si>
    <t>C4</t>
  </si>
  <si>
    <t>C4.1</t>
  </si>
  <si>
    <t>C4.2</t>
  </si>
  <si>
    <t>C4.3</t>
  </si>
  <si>
    <t>C5</t>
  </si>
  <si>
    <t>C5.1</t>
  </si>
  <si>
    <t>C5.2</t>
  </si>
  <si>
    <t>C5.3</t>
  </si>
  <si>
    <t>C5.4</t>
  </si>
  <si>
    <t>D</t>
  </si>
  <si>
    <t>D1.1</t>
  </si>
  <si>
    <t>D1</t>
  </si>
  <si>
    <t>D1.2</t>
  </si>
  <si>
    <t>D1.3</t>
  </si>
  <si>
    <t>D1.4</t>
  </si>
  <si>
    <t>D2.1</t>
  </si>
  <si>
    <t>D2.2</t>
  </si>
  <si>
    <t>D2.3</t>
  </si>
  <si>
    <t>D2</t>
  </si>
  <si>
    <t>D3</t>
  </si>
  <si>
    <t>D3.1</t>
  </si>
  <si>
    <t>D3.2</t>
  </si>
  <si>
    <t>D3.3</t>
  </si>
  <si>
    <t>D4</t>
  </si>
  <si>
    <t>D4.1</t>
  </si>
  <si>
    <t>D4.2</t>
  </si>
  <si>
    <t>D5</t>
  </si>
  <si>
    <t>D5.1</t>
  </si>
  <si>
    <t>D5.2</t>
  </si>
  <si>
    <t>D5.3</t>
  </si>
  <si>
    <t>E</t>
  </si>
  <si>
    <t>E1</t>
  </si>
  <si>
    <t>E1.1</t>
  </si>
  <si>
    <t>E1.2</t>
  </si>
  <si>
    <t>E2</t>
  </si>
  <si>
    <t>E2.1</t>
  </si>
  <si>
    <t>E2.2</t>
  </si>
  <si>
    <t>E2.3</t>
  </si>
  <si>
    <t>E3</t>
  </si>
  <si>
    <t>E3.1</t>
  </si>
  <si>
    <t>E3.2</t>
  </si>
  <si>
    <t>E3.3</t>
  </si>
  <si>
    <t>E4</t>
  </si>
  <si>
    <t>E4.1</t>
  </si>
  <si>
    <t>E5</t>
  </si>
  <si>
    <t>E5.1</t>
  </si>
  <si>
    <t>E5.2</t>
  </si>
  <si>
    <t>E5.3</t>
  </si>
  <si>
    <t>N</t>
  </si>
  <si>
    <t>N1</t>
  </si>
  <si>
    <t>N1.1</t>
  </si>
  <si>
    <t>N1.2</t>
  </si>
  <si>
    <t>N1.3</t>
  </si>
  <si>
    <t>N2</t>
  </si>
  <si>
    <t>N2.1</t>
  </si>
  <si>
    <t>N2.2</t>
  </si>
  <si>
    <t>N2.3</t>
  </si>
  <si>
    <t>N3</t>
  </si>
  <si>
    <t>N3.1</t>
  </si>
  <si>
    <t>N3.2</t>
  </si>
  <si>
    <t>N3.3</t>
  </si>
  <si>
    <t>N4</t>
  </si>
  <si>
    <t>N4.1</t>
  </si>
  <si>
    <t>N4.2</t>
  </si>
  <si>
    <t>N4.3</t>
  </si>
  <si>
    <t>N4.4</t>
  </si>
  <si>
    <t>N5</t>
  </si>
  <si>
    <t>N5.1</t>
  </si>
  <si>
    <t>N5.2</t>
  </si>
  <si>
    <t>N5.3</t>
  </si>
  <si>
    <t>Website:</t>
  </si>
  <si>
    <t>D3: Ökologische Ge-staltung der Produkte
und Dienstleistungen</t>
  </si>
  <si>
    <t>B1.4</t>
  </si>
  <si>
    <t>C2.3</t>
  </si>
  <si>
    <t>E4.2</t>
  </si>
  <si>
    <t>N5.4</t>
  </si>
  <si>
    <t>a)</t>
  </si>
  <si>
    <t>b)</t>
  </si>
  <si>
    <t>c)</t>
  </si>
  <si>
    <t>d)</t>
  </si>
  <si>
    <t>4.1.3.</t>
  </si>
  <si>
    <r>
      <rPr>
        <b/>
        <sz val="11"/>
        <color indexed="63"/>
        <rFont val="Arial"/>
        <family val="2"/>
      </rPr>
      <t>With this tool you can calculate your company's Common Good Points.</t>
    </r>
    <r>
      <rPr>
        <sz val="11"/>
        <color indexed="63"/>
        <rFont val="Arial"/>
        <family val="2"/>
      </rPr>
      <t xml:space="preserve"> Using this tool is optional and is intended to be used in addition to the Common Good Report. In order to complete the audit process your company is required to complete the Common Good Report. Your final point score is given in the audit and may vary from the values you enter in this calculator.
We wish you luck and have fun!</t>
    </r>
  </si>
  <si>
    <t>HOW TO USE THE CALCULATOR:</t>
  </si>
  <si>
    <t>1. General</t>
  </si>
  <si>
    <t>2. Calculation</t>
  </si>
  <si>
    <t>3. CG Matrix</t>
  </si>
  <si>
    <t>In this area you will nee to enter general information about your company.</t>
  </si>
  <si>
    <t>With each indicator (A1, B1,…) a certain amount of points can be reached. To figure out how many points your company has reached, proceed as follows:</t>
  </si>
  <si>
    <r>
      <t>Using the Common Good Handbook as a reference, please describe the existing conditions and improvement potential for each of the sub-indicators. Just a few keywords will suffice. (These descriptions are not used in the calcuation.)</t>
    </r>
    <r>
      <rPr>
        <sz val="11"/>
        <color indexed="63"/>
        <rFont val="Arial"/>
        <family val="2"/>
      </rPr>
      <t>.</t>
    </r>
  </si>
  <si>
    <t>If you think it is relevant for your company you can change the weighting of any of the sub-indicators (A1.1, A1.2, ...). You can choose a value for each sub indicator in the column "Weight". The distribution of the possible points will be automatically adjusted so that the sum of all sub indicators of each indicator adds up to 100%.</t>
  </si>
  <si>
    <t>Weight</t>
  </si>
  <si>
    <t>% ful-filled</t>
  </si>
  <si>
    <t>Using these descriptions as a basis, enter the percentage value which you think your company has reached in each sub-indicator (column "% fulfilled"). Refer to the CG Handbook for assistance in estimating the "correct" value.</t>
  </si>
  <si>
    <t>Num.</t>
  </si>
  <si>
    <t xml:space="preserve">Improvement Potential </t>
  </si>
  <si>
    <t>Existing Conditions</t>
  </si>
  <si>
    <t>Points</t>
  </si>
  <si>
    <t xml:space="preserve">In the calculation the percent values for each indicator are automatically rounded up. </t>
  </si>
  <si>
    <t xml:space="preserve">4. Value Star
</t>
  </si>
  <si>
    <t xml:space="preserve">5. Stakeholder Star
</t>
  </si>
  <si>
    <t xml:space="preserve">6. Indicator Star
</t>
  </si>
  <si>
    <t>LEGEND</t>
  </si>
  <si>
    <t>With the "Common Good Matrix" you can view your results in one clear, easy to understand table.</t>
  </si>
  <si>
    <t>The "Value Star" illustrates your company's results according to a value-based scheme.</t>
  </si>
  <si>
    <t>The "Group Star" illustrates the results according to the stakeholder groups.</t>
  </si>
  <si>
    <t>The "Indicator Star" shows your results in all the indicator areas.</t>
  </si>
  <si>
    <r>
      <rPr>
        <b/>
        <sz val="11"/>
        <color indexed="23"/>
        <rFont val="Arial"/>
        <family val="2"/>
      </rPr>
      <t>Non-editable fields</t>
    </r>
    <r>
      <rPr>
        <sz val="11"/>
        <color indexed="63"/>
        <rFont val="Arial"/>
        <family val="2"/>
      </rPr>
      <t xml:space="preserve"> have a gray frame and dark gray font.</t>
    </r>
  </si>
  <si>
    <r>
      <rPr>
        <b/>
        <sz val="11"/>
        <color indexed="9"/>
        <rFont val="Arial"/>
        <family val="2"/>
      </rPr>
      <t>Incorrect value entered</t>
    </r>
    <r>
      <rPr>
        <sz val="11"/>
        <color indexed="9"/>
        <rFont val="Arial"/>
        <family val="2"/>
      </rPr>
      <t xml:space="preserve"> (please change the value)</t>
    </r>
  </si>
  <si>
    <t>CONTACT</t>
  </si>
  <si>
    <r>
      <rPr>
        <b/>
        <sz val="11"/>
        <color indexed="63"/>
        <rFont val="Arial"/>
        <family val="2"/>
      </rPr>
      <t>Questions about audits</t>
    </r>
    <r>
      <rPr>
        <sz val="11"/>
        <color indexed="63"/>
        <rFont val="Arial"/>
        <family val="2"/>
      </rPr>
      <t xml:space="preserve">: </t>
    </r>
    <r>
      <rPr>
        <u val="single"/>
        <sz val="11"/>
        <color indexed="63"/>
        <rFont val="Arial"/>
        <family val="2"/>
      </rPr>
      <t>audit@ecogood.org</t>
    </r>
    <r>
      <rPr>
        <sz val="11"/>
        <color indexed="63"/>
        <rFont val="Arial"/>
        <family val="2"/>
      </rPr>
      <t xml:space="preserve"> (ECG auditors)</t>
    </r>
  </si>
  <si>
    <r>
      <rPr>
        <b/>
        <sz val="11"/>
        <color indexed="63"/>
        <rFont val="Arial"/>
        <family val="2"/>
      </rPr>
      <t>For questions about creating a CG Balance Sheet</t>
    </r>
    <r>
      <rPr>
        <sz val="11"/>
        <color indexed="63"/>
        <rFont val="Arial"/>
        <family val="2"/>
      </rPr>
      <t xml:space="preserve">: </t>
    </r>
    <r>
      <rPr>
        <u val="single"/>
        <sz val="11"/>
        <color indexed="63"/>
        <rFont val="Arial"/>
        <family val="2"/>
      </rPr>
      <t>beratung@ecogood.org</t>
    </r>
    <r>
      <rPr>
        <sz val="11"/>
        <color indexed="63"/>
        <rFont val="Arial"/>
        <family val="2"/>
      </rPr>
      <t xml:space="preserve"> (ECG consultants)</t>
    </r>
  </si>
  <si>
    <r>
      <rPr>
        <b/>
        <sz val="11"/>
        <color indexed="63"/>
        <rFont val="Arial"/>
        <family val="2"/>
      </rPr>
      <t>Matrix Development Team</t>
    </r>
    <r>
      <rPr>
        <sz val="11"/>
        <color indexed="63"/>
        <rFont val="Arial"/>
        <family val="2"/>
      </rPr>
      <t xml:space="preserve">: </t>
    </r>
    <r>
      <rPr>
        <u val="single"/>
        <sz val="11"/>
        <color indexed="63"/>
        <rFont val="Arial"/>
        <family val="2"/>
      </rPr>
      <t>dominik.sennes@ecogood.org</t>
    </r>
  </si>
  <si>
    <r>
      <rPr>
        <b/>
        <sz val="11"/>
        <color indexed="63"/>
        <rFont val="Arial"/>
        <family val="2"/>
      </rPr>
      <t>Excel programing</t>
    </r>
    <r>
      <rPr>
        <sz val="11"/>
        <color indexed="63"/>
        <rFont val="Arial"/>
        <family val="2"/>
      </rPr>
      <t>: Christian Kozina (</t>
    </r>
    <r>
      <rPr>
        <u val="single"/>
        <sz val="11"/>
        <color indexed="63"/>
        <rFont val="Arial"/>
        <family val="2"/>
      </rPr>
      <t>christian.kozina@ecogood.org</t>
    </r>
    <r>
      <rPr>
        <sz val="11"/>
        <color indexed="63"/>
        <rFont val="Arial"/>
        <family val="2"/>
      </rPr>
      <t>);</t>
    </r>
  </si>
  <si>
    <r>
      <rPr>
        <b/>
        <sz val="11"/>
        <color indexed="63"/>
        <rFont val="Arial"/>
        <family val="2"/>
      </rPr>
      <t>Content:</t>
    </r>
    <r>
      <rPr>
        <sz val="11"/>
        <color indexed="63"/>
        <rFont val="Arial"/>
        <family val="2"/>
      </rPr>
      <t xml:space="preserve"> Ana Moreno (</t>
    </r>
    <r>
      <rPr>
        <u val="single"/>
        <sz val="11"/>
        <color indexed="63"/>
        <rFont val="Arial"/>
        <family val="2"/>
      </rPr>
      <t>ana.moreno@prosustainability.com</t>
    </r>
    <r>
      <rPr>
        <sz val="11"/>
        <color indexed="63"/>
        <rFont val="Arial"/>
        <family val="2"/>
      </rPr>
      <t>), Bernhard Oberrauch
(</t>
    </r>
    <r>
      <rPr>
        <u val="single"/>
        <sz val="11"/>
        <color indexed="63"/>
        <rFont val="Arial"/>
        <family val="2"/>
      </rPr>
      <t>info@a-bo.ne</t>
    </r>
    <r>
      <rPr>
        <sz val="11"/>
        <color indexed="63"/>
        <rFont val="Arial"/>
        <family val="2"/>
      </rPr>
      <t>t), Manfred Kofranek (</t>
    </r>
    <r>
      <rPr>
        <u val="single"/>
        <sz val="11"/>
        <color indexed="63"/>
        <rFont val="Arial"/>
        <family val="2"/>
      </rPr>
      <t>manfred.kofranek@ecogood.org</t>
    </r>
    <r>
      <rPr>
        <sz val="11"/>
        <color indexed="63"/>
        <rFont val="Arial"/>
        <family val="2"/>
      </rPr>
      <t>)</t>
    </r>
  </si>
  <si>
    <t>COMMENTS</t>
  </si>
  <si>
    <t>The excel sheets are designed to be printed in A4 format (portrait or landscape).
You can change the height of the rows in case you need more space.</t>
  </si>
  <si>
    <t>COMMON GOOD BALANCE SHEET 
CALCULATOR</t>
  </si>
  <si>
    <t>CG Balance Sheet Calculator, Version 4.1.3</t>
  </si>
  <si>
    <t>Please fill in the entire form</t>
  </si>
  <si>
    <t>Company Name:</t>
  </si>
  <si>
    <t>Address:</t>
  </si>
  <si>
    <t>Country:</t>
  </si>
  <si>
    <t>Business sector:</t>
  </si>
  <si>
    <t>Number of Employees</t>
  </si>
  <si>
    <t>Single person company?:</t>
  </si>
  <si>
    <t>(Note: If yes, then values for single person companies will be automatically added to the calculation.)</t>
  </si>
  <si>
    <t>Year for CG Balance:</t>
  </si>
  <si>
    <t>Author:</t>
  </si>
  <si>
    <t>Email address:</t>
  </si>
  <si>
    <t>Telephon number:</t>
  </si>
  <si>
    <t>Consultant:</t>
  </si>
  <si>
    <t>Short description of the company:</t>
  </si>
  <si>
    <t xml:space="preserve">Further comments:
</t>
  </si>
  <si>
    <t>GENERAL INFORMATION ABOUT YOUR COMPANY</t>
  </si>
  <si>
    <t>BALANCE SUM:</t>
  </si>
  <si>
    <t>CALCULATING THE INDICATORS</t>
  </si>
  <si>
    <t>SUPPLIERS</t>
  </si>
  <si>
    <t>Ethical Supply Management</t>
  </si>
  <si>
    <t>Regional, ecological and social aspects / superior alternatives are considered…</t>
  </si>
  <si>
    <t>(add keywords)</t>
  </si>
  <si>
    <t>Max. Points</t>
  </si>
  <si>
    <t>Active examination of impact of purchased products / services and processes for ensuring goal achievement  and extent and form of procedure for verification</t>
  </si>
  <si>
    <t>Basic structural conditions for fair pricing</t>
  </si>
  <si>
    <t>INVESTORS</t>
  </si>
  <si>
    <t>Ethical Financial Management</t>
  </si>
  <si>
    <t>Institutionalization</t>
  </si>
  <si>
    <t xml:space="preserve">Ethical / sustainable quality of financial service providers </t>
  </si>
  <si>
    <t>Corporate financing oriented to the common good</t>
  </si>
  <si>
    <t xml:space="preserve">Investments oriented to the common good  </t>
  </si>
  <si>
    <t>CUSTOMERS/PRODUCTS/SERVICES/PARTNERS</t>
  </si>
  <si>
    <t>Workplace quality and affirmative action</t>
  </si>
  <si>
    <t>Employee-oriented organizational culture and structure</t>
  </si>
  <si>
    <t>Fair employment and payment policy</t>
  </si>
  <si>
    <t>Occupational safety and workplace health promotion including work-life balance / flexible work hours</t>
  </si>
  <si>
    <t>Affirmative action and diversity</t>
  </si>
  <si>
    <t>Just distribution of labour</t>
  </si>
  <si>
    <t>Reduction of normal working time</t>
  </si>
  <si>
    <t xml:space="preserve">Increase in proportion of part-time work models and use of temporary employment (with adequate pay) </t>
  </si>
  <si>
    <t>Conscious approach towards (life-)working time</t>
  </si>
  <si>
    <t>Promotion of environmentally friendly behaviour of employees</t>
  </si>
  <si>
    <t xml:space="preserve">Nutrition during working time </t>
  </si>
  <si>
    <t>Mobility to workplace</t>
  </si>
  <si>
    <t>Organizational culture, awareness raising and in-house processes</t>
  </si>
  <si>
    <t>Just income distribution</t>
  </si>
  <si>
    <t xml:space="preserve">Income divergence in the company </t>
  </si>
  <si>
    <t xml:space="preserve">Minimum income </t>
  </si>
  <si>
    <t xml:space="preserve">Transparency and institutionalization </t>
  </si>
  <si>
    <t>Corporate democracy and transparency</t>
  </si>
  <si>
    <t>Degree of transparency</t>
  </si>
  <si>
    <t xml:space="preserve">Legitimization of executive personnel </t>
  </si>
  <si>
    <t xml:space="preserve">Co-determination concerning fundamental decisions </t>
  </si>
  <si>
    <t>Employee co-ownership</t>
  </si>
  <si>
    <t>EMPLOYEES, INCLUDING BUSINESS PARTNER</t>
  </si>
  <si>
    <t>Ethical Customer Relations</t>
  </si>
  <si>
    <t>Total extent of ethical customer relations measures (ethical marketing + sales)</t>
  </si>
  <si>
    <t xml:space="preserve">Product transparency, fair pricing and ethical selection of customers </t>
  </si>
  <si>
    <t xml:space="preserve">Extent of customer co-determination / joint product development  / market research </t>
  </si>
  <si>
    <t>Service management</t>
  </si>
  <si>
    <t>Cooperation with businesses in same sector</t>
  </si>
  <si>
    <t>Passing on of personnel, contracts and financial resources; cooperative market participation</t>
  </si>
  <si>
    <t xml:space="preserve">Cooperative marketing </t>
  </si>
  <si>
    <t>In ecological comparison to P/S of competitors or alternatives, products / services have equal utility</t>
  </si>
  <si>
    <t>Sufficiency (see excursus below): active design for ecological utilization ad sufficient consumption</t>
  </si>
  <si>
    <t xml:space="preserve">Communication: active communication of ecological aspects to customers </t>
  </si>
  <si>
    <t>Socially oriented design of products and services</t>
  </si>
  <si>
    <t>Ecological design of products and services</t>
  </si>
  <si>
    <t>Facilitation of access to information / products / services for disadvantaged customer groups</t>
  </si>
  <si>
    <t>Structures worthy of promotion are supported by sales policies</t>
  </si>
  <si>
    <t>Raising social and ecological standards</t>
  </si>
  <si>
    <t>Cooperation with competitors and partners of the value chain</t>
  </si>
  <si>
    <t>Active contribution to raising legislative standards</t>
  </si>
  <si>
    <t>Range, content-related scope and depth</t>
  </si>
  <si>
    <t>Social Environment: region, electorate, future generations, civil society, fellow humans, animals, plants</t>
  </si>
  <si>
    <t>Products / services meet a basic need or serve the development of human beings / the community / the earth and generate positive use</t>
  </si>
  <si>
    <t>Ecological and social comparison of products / services with alternatives of similar final benefit</t>
  </si>
  <si>
    <t>Contribution to the local community</t>
  </si>
  <si>
    <t>Achievements</t>
  </si>
  <si>
    <t>Effects</t>
  </si>
  <si>
    <t>Intensity</t>
  </si>
  <si>
    <t>Reduction of environmental impact</t>
  </si>
  <si>
    <t>Absolute impact</t>
  </si>
  <si>
    <t xml:space="preserve">Relative impact: In sectoral comparison, as far as the state of the art and legal requirements are concerned, the company lies … </t>
  </si>
  <si>
    <t>Management and strategy</t>
  </si>
  <si>
    <t>Investing profits for the Common Good</t>
  </si>
  <si>
    <t>External dividend payout</t>
  </si>
  <si>
    <t>Use of profits oriented to the common good</t>
  </si>
  <si>
    <t>Societal transparency and co-determination</t>
  </si>
  <si>
    <t xml:space="preserve">Scope of CG Report </t>
  </si>
  <si>
    <t xml:space="preserve">Type of co-determination and documentation </t>
  </si>
  <si>
    <t>Scope of co-determination and stakeholder integration</t>
  </si>
  <si>
    <t>NEGATIVE CRITERIA</t>
  </si>
  <si>
    <t>Violation of human dignity</t>
  </si>
  <si>
    <t>Violation of ILO norms/human rights</t>
  </si>
  <si>
    <t>Products detrimental to human dignity and human rights</t>
  </si>
  <si>
    <t>Outsourcing to or cooperating with companies which violate human dignity</t>
  </si>
  <si>
    <t>Non-cooperative behaviour</t>
  </si>
  <si>
    <t>Hostile takeover</t>
  </si>
  <si>
    <t>Blocking patents</t>
  </si>
  <si>
    <t>Dumping prices</t>
  </si>
  <si>
    <t>Environmental degredation</t>
  </si>
  <si>
    <t>Massive environmental pollution</t>
  </si>
  <si>
    <t>Gross violation of environmental standards</t>
  </si>
  <si>
    <t>Planned obsolescence (short lifetime of products)</t>
  </si>
  <si>
    <t>Socially unjust behaviour</t>
  </si>
  <si>
    <t>Job cuts or moving jobs overseas despite having made a profit</t>
  </si>
  <si>
    <t>Subsidiaries in tax havens</t>
  </si>
  <si>
    <t>Equity yield rate &gt; 10 %</t>
  </si>
  <si>
    <t>Unequal pay for women and men</t>
  </si>
  <si>
    <t>Undemocratic behaviour</t>
  </si>
  <si>
    <t>Non-disclosure of subsidiaries</t>
  </si>
  <si>
    <t>Prohibition of a works council</t>
  </si>
  <si>
    <t>Non-disclosure of payments to lobbyists</t>
  </si>
  <si>
    <t>Excessive income inequality within a business</t>
  </si>
  <si>
    <t>Stakeholder / Indicator / Criteria</t>
  </si>
  <si>
    <t>COMMON GOOD MATRIX</t>
  </si>
  <si>
    <t>Note: This is not an audited balance</t>
  </si>
  <si>
    <t>Balance sum:</t>
  </si>
  <si>
    <r>
      <t xml:space="preserve">Value </t>
    </r>
    <r>
      <rPr>
        <sz val="10"/>
        <color indexed="9"/>
        <rFont val="Wingdings 3"/>
        <family val="1"/>
      </rPr>
      <t>u</t>
    </r>
    <r>
      <rPr>
        <sz val="10"/>
        <color indexed="9"/>
        <rFont val="Arial"/>
        <family val="2"/>
      </rPr>
      <t xml:space="preserve">
Stakeholders </t>
    </r>
    <r>
      <rPr>
        <sz val="10"/>
        <color indexed="9"/>
        <rFont val="Wingdings 3"/>
        <family val="1"/>
      </rPr>
      <t>q</t>
    </r>
  </si>
  <si>
    <t>Human dignity</t>
  </si>
  <si>
    <t>Cooperation and solidarity</t>
  </si>
  <si>
    <t>Ecological Sustainability</t>
  </si>
  <si>
    <t>Social Justice</t>
  </si>
  <si>
    <t>BALANCE SHEET OVERVIEW</t>
  </si>
  <si>
    <t>EMPLOYEES</t>
  </si>
  <si>
    <t>CUSTOMERS / PARTNERS</t>
  </si>
  <si>
    <t>SOCIAL ENVIRONMENT</t>
  </si>
  <si>
    <t>from</t>
  </si>
  <si>
    <t>HUMAN DIGNITY</t>
  </si>
  <si>
    <t>COOPERATION AND SOLIDARITY</t>
  </si>
  <si>
    <t>ECOLOGICAL SUSTAINABILITY</t>
  </si>
  <si>
    <t>SOCIAL JUSTICE</t>
  </si>
  <si>
    <t>CO-DETERMINATION AND TRANSPARENCY</t>
  </si>
  <si>
    <t>Co-Determination and Transparency</t>
  </si>
  <si>
    <t xml:space="preserve">A: Suppliers                                                                                                                                                                                                                                       </t>
  </si>
  <si>
    <t>B: Investors</t>
  </si>
  <si>
    <t xml:space="preserve">C: Employees incl. Business Owners
</t>
  </si>
  <si>
    <t>D: Customers / Products / Services / Business Partners</t>
  </si>
  <si>
    <t xml:space="preserve">E: Social Environment
</t>
  </si>
  <si>
    <t>Negative Criteria</t>
  </si>
  <si>
    <t>A1: Ethical Supply Management</t>
  </si>
  <si>
    <t>B1: Ethical Financial Management</t>
  </si>
  <si>
    <t xml:space="preserve">C1: Workplace quality and affirmative action
</t>
  </si>
  <si>
    <t xml:space="preserve">C2: Just distribution of labour
</t>
  </si>
  <si>
    <t>C3: Promotion of environmentally friendly behaviour of employees</t>
  </si>
  <si>
    <t xml:space="preserve">D1: Ethical Customer Relations
</t>
  </si>
  <si>
    <t xml:space="preserve">D2: Cooperation with businesses in same sector
</t>
  </si>
  <si>
    <t>D4: Ecological design of products and services</t>
  </si>
  <si>
    <t>D5: Raising social and ecological standards</t>
  </si>
  <si>
    <t>E1: Products / services meet a basic need or serve humanity, animal life, nature</t>
  </si>
  <si>
    <t xml:space="preserve">E2: Contribution to the local community
</t>
  </si>
  <si>
    <t xml:space="preserve">E3: Reduction of environmental impact
</t>
  </si>
  <si>
    <t>E5: Societal transparency and co-determination</t>
  </si>
  <si>
    <t>BALANCE SHEET SUM</t>
  </si>
  <si>
    <t>Disclosure of information and passing on of technology</t>
  </si>
  <si>
    <t>high</t>
  </si>
  <si>
    <t>average</t>
  </si>
  <si>
    <t>low</t>
  </si>
  <si>
    <t>does not apply</t>
  </si>
  <si>
    <r>
      <rPr>
        <b/>
        <sz val="11"/>
        <color indexed="50"/>
        <rFont val="Arial"/>
        <family val="2"/>
      </rPr>
      <t xml:space="preserve">Editable fields </t>
    </r>
    <r>
      <rPr>
        <sz val="11"/>
        <color indexed="50"/>
        <rFont val="Arial"/>
        <family val="2"/>
      </rPr>
      <t xml:space="preserve"> have a green frame and green fonts</t>
    </r>
  </si>
  <si>
    <r>
      <rPr>
        <b/>
        <sz val="11"/>
        <color indexed="63"/>
        <rFont val="Arial"/>
        <family val="2"/>
      </rPr>
      <t>Translations</t>
    </r>
    <r>
      <rPr>
        <sz val="11"/>
        <color indexed="63"/>
        <rFont val="Arial"/>
        <family val="2"/>
      </rPr>
      <t>: Gus Hagelberg (</t>
    </r>
    <r>
      <rPr>
        <u val="single"/>
        <sz val="11"/>
        <color indexed="63"/>
        <rFont val="Arial"/>
        <family val="2"/>
      </rPr>
      <t>gus.hagelberg@ecogood.org</t>
    </r>
    <r>
      <rPr>
        <sz val="11"/>
        <color indexed="63"/>
        <rFont val="Arial"/>
        <family val="2"/>
      </rPr>
      <t>)</t>
    </r>
  </si>
  <si>
    <t>WELCOME!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</si>
</sst>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_ ;[Red]\-0\ "/>
    <numFmt numFmtId="179" formatCode="[$-C07]dddd\,\ dd\.\ mmmm\ yyyy"/>
    <numFmt numFmtId="180" formatCode="0.0%"/>
    <numFmt numFmtId="181" formatCode="&quot;Ja&quot;;&quot;Ja&quot;;&quot;Nein&quot;"/>
    <numFmt numFmtId="182" formatCode="&quot;Wahr&quot;;&quot;Wahr&quot;;&quot;Falsch&quot;"/>
    <numFmt numFmtId="183" formatCode="&quot;Ein&quot;;&quot;Ein&quot;;&quot;Aus&quot;"/>
    <numFmt numFmtId="184" formatCode="[$€-2]\ #,##0.00_);[Red]\([$€-2]\ #,##0.00\)"/>
  </numFmts>
  <fonts count="100">
    <font>
      <sz val="11"/>
      <color theme="1"/>
      <name val="Calibri"/>
      <family val="2"/>
    </font>
    <font>
      <sz val="12"/>
      <color indexed="8"/>
      <name val="Calibri"/>
      <family val="2"/>
    </font>
    <font>
      <sz val="11"/>
      <color indexed="8"/>
      <name val="Calibri"/>
      <family val="2"/>
    </font>
    <font>
      <sz val="11"/>
      <name val="Wingdings 3"/>
      <family val="1"/>
    </font>
    <font>
      <sz val="11"/>
      <name val="Arial"/>
      <family val="2"/>
    </font>
    <font>
      <b/>
      <sz val="10"/>
      <name val="Arial"/>
      <family val="2"/>
    </font>
    <font>
      <sz val="11"/>
      <color indexed="63"/>
      <name val="Arial"/>
      <family val="2"/>
    </font>
    <font>
      <sz val="11"/>
      <color indexed="9"/>
      <name val="Arial"/>
      <family val="2"/>
    </font>
    <font>
      <sz val="10"/>
      <color indexed="9"/>
      <name val="Arial"/>
      <family val="2"/>
    </font>
    <font>
      <sz val="10"/>
      <color indexed="8"/>
      <name val="Calibri"/>
      <family val="2"/>
    </font>
    <font>
      <b/>
      <sz val="11"/>
      <color indexed="63"/>
      <name val="Arial"/>
      <family val="2"/>
    </font>
    <font>
      <b/>
      <sz val="11"/>
      <color indexed="9"/>
      <name val="Arial"/>
      <family val="2"/>
    </font>
    <font>
      <u val="single"/>
      <sz val="11"/>
      <color indexed="63"/>
      <name val="Arial"/>
      <family val="2"/>
    </font>
    <font>
      <b/>
      <sz val="11"/>
      <color indexed="50"/>
      <name val="Arial"/>
      <family val="2"/>
    </font>
    <font>
      <sz val="10"/>
      <color indexed="9"/>
      <name val="Wingdings 3"/>
      <family val="1"/>
    </font>
    <font>
      <b/>
      <sz val="11"/>
      <color indexed="23"/>
      <name val="Arial"/>
      <family val="2"/>
    </font>
    <font>
      <sz val="9"/>
      <name val="Segoe UI"/>
      <family val="2"/>
    </font>
    <font>
      <b/>
      <sz val="9"/>
      <name val="Segoe U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Calibri"/>
      <family val="2"/>
    </font>
    <font>
      <sz val="11"/>
      <color indexed="8"/>
      <name val="Arial"/>
      <family val="2"/>
    </font>
    <font>
      <sz val="16"/>
      <color indexed="8"/>
      <name val="Arial"/>
      <family val="2"/>
    </font>
    <font>
      <sz val="10"/>
      <color indexed="63"/>
      <name val="Arial"/>
      <family val="2"/>
    </font>
    <font>
      <sz val="9"/>
      <color indexed="63"/>
      <name val="Arial"/>
      <family val="2"/>
    </font>
    <font>
      <sz val="11"/>
      <color indexed="22"/>
      <name val="Arial"/>
      <family val="2"/>
    </font>
    <font>
      <sz val="11"/>
      <color indexed="50"/>
      <name val="Arial"/>
      <family val="2"/>
    </font>
    <font>
      <sz val="11"/>
      <color indexed="59"/>
      <name val="Arial"/>
      <family val="2"/>
    </font>
    <font>
      <b/>
      <sz val="11"/>
      <color indexed="8"/>
      <name val="Arial"/>
      <family val="2"/>
    </font>
    <font>
      <b/>
      <sz val="10"/>
      <color indexed="63"/>
      <name val="Arial"/>
      <family val="2"/>
    </font>
    <font>
      <b/>
      <sz val="10"/>
      <color indexed="9"/>
      <name val="Arial"/>
      <family val="2"/>
    </font>
    <font>
      <u val="single"/>
      <sz val="11"/>
      <color indexed="50"/>
      <name val="Arial"/>
      <family val="2"/>
    </font>
    <font>
      <sz val="11"/>
      <color indexed="63"/>
      <name val="Calibri"/>
      <family val="2"/>
    </font>
    <font>
      <b/>
      <sz val="16"/>
      <color indexed="50"/>
      <name val="Arial"/>
      <family val="2"/>
    </font>
    <font>
      <b/>
      <sz val="11"/>
      <color indexed="50"/>
      <name val="Calibri"/>
      <family val="2"/>
    </font>
    <font>
      <sz val="8"/>
      <color indexed="8"/>
      <name val="Arial"/>
      <family val="2"/>
    </font>
    <font>
      <sz val="10"/>
      <color indexed="50"/>
      <name val="Arial"/>
      <family val="2"/>
    </font>
    <font>
      <b/>
      <sz val="15"/>
      <color indexed="50"/>
      <name val="Arial"/>
      <family val="2"/>
    </font>
    <font>
      <sz val="8"/>
      <name val="Tahoma"/>
      <family val="2"/>
    </font>
    <font>
      <sz val="12"/>
      <color theme="1"/>
      <name val="Calibri"/>
      <family val="2"/>
    </font>
    <font>
      <sz val="12"/>
      <color theme="0"/>
      <name val="Calibri"/>
      <family val="2"/>
    </font>
    <font>
      <b/>
      <sz val="12"/>
      <color rgb="FF3F3F3F"/>
      <name val="Calibri"/>
      <family val="2"/>
    </font>
    <font>
      <b/>
      <sz val="12"/>
      <color rgb="FFFA7D00"/>
      <name val="Calibri"/>
      <family val="2"/>
    </font>
    <font>
      <u val="single"/>
      <sz val="11"/>
      <color theme="11"/>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u val="single"/>
      <sz val="11"/>
      <color theme="1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11"/>
      <color theme="1"/>
      <name val="Calibri"/>
      <family val="2"/>
    </font>
    <font>
      <sz val="11"/>
      <color theme="1"/>
      <name val="Arial"/>
      <family val="2"/>
    </font>
    <font>
      <sz val="16"/>
      <color theme="1"/>
      <name val="Arial"/>
      <family val="2"/>
    </font>
    <font>
      <sz val="11"/>
      <color theme="1" tint="0.24998000264167786"/>
      <name val="Arial"/>
      <family val="2"/>
    </font>
    <font>
      <sz val="10"/>
      <color theme="1" tint="0.24998000264167786"/>
      <name val="Arial"/>
      <family val="2"/>
    </font>
    <font>
      <sz val="11"/>
      <color theme="0"/>
      <name val="Arial"/>
      <family val="2"/>
    </font>
    <font>
      <sz val="9"/>
      <color theme="1" tint="0.24998000264167786"/>
      <name val="Arial"/>
      <family val="2"/>
    </font>
    <font>
      <sz val="11"/>
      <color theme="0" tint="-0.24997000396251678"/>
      <name val="Arial"/>
      <family val="2"/>
    </font>
    <font>
      <b/>
      <sz val="11"/>
      <color theme="1" tint="0.24998000264167786"/>
      <name val="Arial"/>
      <family val="2"/>
    </font>
    <font>
      <sz val="11"/>
      <color rgb="FF979700"/>
      <name val="Arial"/>
      <family val="2"/>
    </font>
    <font>
      <b/>
      <sz val="11"/>
      <color rgb="FF979700"/>
      <name val="Arial"/>
      <family val="2"/>
    </font>
    <font>
      <sz val="11"/>
      <color rgb="FF808000"/>
      <name val="Arial"/>
      <family val="2"/>
    </font>
    <font>
      <b/>
      <sz val="11"/>
      <color theme="0"/>
      <name val="Arial"/>
      <family val="2"/>
    </font>
    <font>
      <b/>
      <sz val="11"/>
      <color theme="1"/>
      <name val="Arial"/>
      <family val="2"/>
    </font>
    <font>
      <sz val="10"/>
      <color theme="0"/>
      <name val="Arial"/>
      <family val="2"/>
    </font>
    <font>
      <b/>
      <sz val="10"/>
      <color theme="1" tint="0.24998000264167786"/>
      <name val="Arial"/>
      <family val="2"/>
    </font>
    <font>
      <b/>
      <sz val="10"/>
      <color theme="0"/>
      <name val="Arial"/>
      <family val="2"/>
    </font>
    <font>
      <sz val="10"/>
      <color rgb="FF404040"/>
      <name val="Arial"/>
      <family val="2"/>
    </font>
    <font>
      <b/>
      <sz val="11"/>
      <color rgb="FF979700"/>
      <name val="Calibri"/>
      <family val="2"/>
    </font>
    <font>
      <sz val="11"/>
      <color theme="1" tint="0.24998000264167786"/>
      <name val="Calibri"/>
      <family val="2"/>
    </font>
    <font>
      <u val="single"/>
      <sz val="11"/>
      <color rgb="FF979700"/>
      <name val="Arial"/>
      <family val="2"/>
    </font>
    <font>
      <b/>
      <sz val="16"/>
      <color rgb="FF979700"/>
      <name val="Arial"/>
      <family val="2"/>
    </font>
    <font>
      <sz val="8"/>
      <color theme="1"/>
      <name val="Arial"/>
      <family val="2"/>
    </font>
    <font>
      <b/>
      <sz val="15"/>
      <color rgb="FF979700"/>
      <name val="Arial"/>
      <family val="2"/>
    </font>
    <font>
      <sz val="10"/>
      <color rgb="FF9797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CCCC00"/>
        <bgColor indexed="64"/>
      </patternFill>
    </fill>
    <fill>
      <patternFill patternType="solid">
        <fgColor rgb="FF666600"/>
        <bgColor indexed="64"/>
      </patternFill>
    </fill>
    <fill>
      <patternFill patternType="solid">
        <fgColor rgb="FF979700"/>
        <bgColor indexed="64"/>
      </patternFill>
    </fill>
    <fill>
      <patternFill patternType="solid">
        <fgColor rgb="FFCCCC00"/>
        <bgColor indexed="64"/>
      </patternFill>
    </fill>
    <fill>
      <patternFill patternType="solid">
        <fgColor rgb="FFFF000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color indexed="63"/>
      </left>
      <right>
        <color indexed="63"/>
      </right>
      <top style="thin">
        <color rgb="FF99CC00"/>
      </top>
      <bottom style="thin">
        <color rgb="FF99CC00"/>
      </bottom>
    </border>
    <border>
      <left>
        <color indexed="63"/>
      </left>
      <right>
        <color indexed="63"/>
      </right>
      <top style="thin">
        <color rgb="FF979700"/>
      </top>
      <bottom style="thin">
        <color rgb="FF99CC00"/>
      </bottom>
    </border>
    <border>
      <left>
        <color indexed="63"/>
      </left>
      <right>
        <color indexed="63"/>
      </right>
      <top style="thin">
        <color rgb="FF979700"/>
      </top>
      <bottom style="thin">
        <color rgb="FF979700"/>
      </bottom>
    </border>
    <border>
      <left>
        <color indexed="63"/>
      </left>
      <right>
        <color indexed="63"/>
      </right>
      <top>
        <color indexed="63"/>
      </top>
      <bottom style="thin">
        <color rgb="FF979700"/>
      </bottom>
    </border>
    <border>
      <left>
        <color indexed="63"/>
      </left>
      <right>
        <color indexed="63"/>
      </right>
      <top style="thin">
        <color rgb="FF979700"/>
      </top>
      <bottom>
        <color indexed="63"/>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color indexed="63"/>
      </left>
      <right>
        <color indexed="63"/>
      </right>
      <top>
        <color indexed="63"/>
      </top>
      <bottom style="thin">
        <color rgb="FFA6A6A6"/>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s>
  <cellStyleXfs count="64">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32" borderId="9" applyNumberFormat="0" applyAlignment="0" applyProtection="0"/>
  </cellStyleXfs>
  <cellXfs count="232">
    <xf numFmtId="0" fontId="0" fillId="0" borderId="0" xfId="0" applyFont="1" applyAlignment="1">
      <alignment/>
    </xf>
    <xf numFmtId="0" fontId="0" fillId="33" borderId="0" xfId="0" applyFill="1" applyAlignment="1">
      <alignment vertical="center"/>
    </xf>
    <xf numFmtId="9" fontId="0" fillId="33" borderId="0" xfId="0" applyNumberFormat="1" applyFill="1" applyAlignment="1">
      <alignment horizontal="center" vertical="center"/>
    </xf>
    <xf numFmtId="0" fontId="0" fillId="33"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33" borderId="0" xfId="0" applyFill="1" applyAlignment="1">
      <alignment horizontal="left" vertical="center"/>
    </xf>
    <xf numFmtId="0" fontId="0" fillId="0" borderId="0" xfId="0" applyAlignment="1">
      <alignment horizontal="left" vertical="center"/>
    </xf>
    <xf numFmtId="0" fontId="3" fillId="33" borderId="0" xfId="0" applyFont="1" applyFill="1" applyAlignment="1">
      <alignment vertical="center"/>
    </xf>
    <xf numFmtId="0" fontId="74" fillId="33" borderId="0" xfId="0" applyFont="1" applyFill="1" applyAlignment="1">
      <alignment horizontal="left" vertical="center"/>
    </xf>
    <xf numFmtId="0" fontId="0" fillId="0" borderId="0" xfId="0" applyFill="1" applyAlignment="1">
      <alignment vertical="center"/>
    </xf>
    <xf numFmtId="0" fontId="0" fillId="33" borderId="0" xfId="0" applyFont="1" applyFill="1" applyAlignment="1">
      <alignment vertical="center"/>
    </xf>
    <xf numFmtId="0" fontId="0" fillId="33" borderId="0" xfId="0" applyFont="1" applyFill="1" applyAlignment="1">
      <alignment horizontal="left" vertical="center"/>
    </xf>
    <xf numFmtId="1" fontId="74" fillId="33" borderId="0" xfId="0" applyNumberFormat="1" applyFont="1" applyFill="1" applyBorder="1" applyAlignment="1">
      <alignment horizontal="center" vertical="center"/>
    </xf>
    <xf numFmtId="0" fontId="0" fillId="33" borderId="0" xfId="0" applyFont="1" applyFill="1" applyAlignment="1">
      <alignment horizontal="center" vertical="center"/>
    </xf>
    <xf numFmtId="0" fontId="75" fillId="33" borderId="0" xfId="0" applyFont="1" applyFill="1" applyAlignment="1">
      <alignment vertical="center"/>
    </xf>
    <xf numFmtId="0" fontId="75" fillId="33" borderId="0" xfId="0" applyFont="1" applyFill="1" applyAlignment="1">
      <alignment horizontal="center" vertical="center"/>
    </xf>
    <xf numFmtId="0" fontId="75" fillId="33" borderId="0" xfId="0" applyFont="1" applyFill="1" applyAlignment="1">
      <alignment horizontal="left" vertical="center"/>
    </xf>
    <xf numFmtId="9" fontId="75" fillId="33" borderId="0" xfId="0" applyNumberFormat="1" applyFont="1" applyFill="1" applyAlignment="1">
      <alignment horizontal="center" vertical="center"/>
    </xf>
    <xf numFmtId="0" fontId="75" fillId="0" borderId="0" xfId="0" applyFont="1" applyAlignment="1">
      <alignment vertical="center"/>
    </xf>
    <xf numFmtId="0" fontId="75" fillId="33" borderId="0" xfId="0" applyFont="1" applyFill="1" applyAlignment="1">
      <alignment horizontal="left" vertical="center" indent="1"/>
    </xf>
    <xf numFmtId="0" fontId="75" fillId="0" borderId="0" xfId="0" applyFont="1" applyAlignment="1">
      <alignment horizontal="left" vertical="center"/>
    </xf>
    <xf numFmtId="0" fontId="76" fillId="33" borderId="0" xfId="0" applyFont="1" applyFill="1" applyAlignment="1">
      <alignment horizontal="left" vertical="center"/>
    </xf>
    <xf numFmtId="0" fontId="77" fillId="33" borderId="0" xfId="0" applyFont="1" applyFill="1" applyAlignment="1">
      <alignment horizontal="left" vertical="center"/>
    </xf>
    <xf numFmtId="0" fontId="77" fillId="33" borderId="0" xfId="0" applyFont="1" applyFill="1" applyAlignment="1">
      <alignment horizontal="left" vertical="center"/>
    </xf>
    <xf numFmtId="1" fontId="75" fillId="33" borderId="0" xfId="0" applyNumberFormat="1" applyFont="1" applyFill="1" applyAlignment="1">
      <alignment horizontal="center" vertical="center"/>
    </xf>
    <xf numFmtId="1" fontId="4" fillId="33" borderId="0" xfId="0" applyNumberFormat="1" applyFont="1" applyFill="1" applyAlignment="1">
      <alignment horizontal="center" vertical="center"/>
    </xf>
    <xf numFmtId="0" fontId="75" fillId="0" borderId="0" xfId="0" applyFont="1" applyAlignment="1">
      <alignment horizontal="center" vertical="center"/>
    </xf>
    <xf numFmtId="0" fontId="75" fillId="0" borderId="0" xfId="0" applyFont="1" applyAlignment="1">
      <alignment horizontal="left" vertical="center" indent="1"/>
    </xf>
    <xf numFmtId="9" fontId="75" fillId="0" borderId="0" xfId="0" applyNumberFormat="1" applyFont="1" applyAlignment="1">
      <alignment horizontal="center" vertical="center"/>
    </xf>
    <xf numFmtId="1" fontId="75" fillId="0" borderId="0" xfId="0" applyNumberFormat="1" applyFont="1" applyAlignment="1">
      <alignment horizontal="center" vertical="center"/>
    </xf>
    <xf numFmtId="1" fontId="4" fillId="0" borderId="0" xfId="0" applyNumberFormat="1" applyFont="1" applyAlignment="1">
      <alignment horizontal="center" vertical="center"/>
    </xf>
    <xf numFmtId="0" fontId="75" fillId="33" borderId="0"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75" fillId="33" borderId="0" xfId="0" applyFont="1" applyFill="1" applyAlignment="1" applyProtection="1">
      <alignment horizontal="left" vertical="center"/>
      <protection/>
    </xf>
    <xf numFmtId="9" fontId="75" fillId="33" borderId="0" xfId="0" applyNumberFormat="1" applyFont="1" applyFill="1" applyAlignment="1" applyProtection="1">
      <alignment horizontal="left" vertical="center"/>
      <protection/>
    </xf>
    <xf numFmtId="0" fontId="75" fillId="33" borderId="0" xfId="0" applyFont="1" applyFill="1" applyBorder="1" applyAlignment="1" applyProtection="1">
      <alignment horizontal="left" vertical="center"/>
      <protection/>
    </xf>
    <xf numFmtId="0" fontId="75" fillId="33" borderId="0" xfId="0" applyFont="1" applyFill="1" applyBorder="1" applyAlignment="1" applyProtection="1">
      <alignment horizontal="left" vertical="center" indent="2"/>
      <protection/>
    </xf>
    <xf numFmtId="0" fontId="4" fillId="33"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76" fillId="33" borderId="0" xfId="0" applyFont="1" applyFill="1" applyAlignment="1" applyProtection="1">
      <alignment horizontal="left" indent="2"/>
      <protection/>
    </xf>
    <xf numFmtId="0" fontId="75" fillId="33" borderId="0" xfId="0" applyFont="1" applyFill="1" applyBorder="1" applyAlignment="1" applyProtection="1">
      <alignment horizontal="right" vertical="center"/>
      <protection/>
    </xf>
    <xf numFmtId="1" fontId="75" fillId="33" borderId="0" xfId="0" applyNumberFormat="1" applyFont="1" applyFill="1" applyBorder="1" applyAlignment="1" applyProtection="1">
      <alignment/>
      <protection/>
    </xf>
    <xf numFmtId="1" fontId="75" fillId="33" borderId="0" xfId="0" applyNumberFormat="1" applyFont="1" applyFill="1" applyBorder="1" applyAlignment="1" applyProtection="1">
      <alignment horizontal="left" vertical="center"/>
      <protection/>
    </xf>
    <xf numFmtId="0" fontId="78" fillId="33" borderId="0" xfId="0" applyFont="1" applyFill="1" applyAlignment="1" applyProtection="1">
      <alignment horizontal="left" vertical="center"/>
      <protection/>
    </xf>
    <xf numFmtId="0" fontId="77" fillId="33" borderId="10" xfId="0" applyFont="1" applyFill="1" applyBorder="1" applyAlignment="1">
      <alignment horizontal="left" vertical="center" indent="1"/>
    </xf>
    <xf numFmtId="0" fontId="75" fillId="33" borderId="0" xfId="0" applyFont="1" applyFill="1" applyBorder="1" applyAlignment="1" applyProtection="1">
      <alignment vertical="center"/>
      <protection locked="0"/>
    </xf>
    <xf numFmtId="0" fontId="75" fillId="33" borderId="0" xfId="0" applyFont="1" applyFill="1" applyBorder="1" applyAlignment="1">
      <alignment vertical="center"/>
    </xf>
    <xf numFmtId="1" fontId="77" fillId="33" borderId="10" xfId="0" applyNumberFormat="1" applyFont="1" applyFill="1" applyBorder="1" applyAlignment="1">
      <alignment horizontal="center" vertical="center"/>
    </xf>
    <xf numFmtId="0" fontId="77" fillId="33" borderId="10" xfId="0" applyFont="1" applyFill="1" applyBorder="1" applyAlignment="1">
      <alignment horizontal="left" vertical="center" wrapText="1" indent="1"/>
    </xf>
    <xf numFmtId="0" fontId="79" fillId="33" borderId="0" xfId="0" applyFont="1" applyFill="1" applyAlignment="1">
      <alignment horizontal="left" vertical="center" indent="1"/>
    </xf>
    <xf numFmtId="0" fontId="77" fillId="33" borderId="10" xfId="0" applyFont="1" applyFill="1" applyBorder="1" applyAlignment="1">
      <alignment horizontal="left" vertical="center" wrapText="1" indent="1"/>
    </xf>
    <xf numFmtId="0" fontId="77" fillId="33" borderId="10" xfId="0" applyFont="1" applyFill="1" applyBorder="1" applyAlignment="1">
      <alignment horizontal="left" vertical="center" indent="1"/>
    </xf>
    <xf numFmtId="0" fontId="77" fillId="33" borderId="10" xfId="0" applyFont="1" applyFill="1" applyBorder="1" applyAlignment="1">
      <alignment horizontal="left" vertical="center" indent="1"/>
    </xf>
    <xf numFmtId="0" fontId="77" fillId="33" borderId="0" xfId="0" applyFont="1" applyFill="1" applyAlignment="1">
      <alignment horizontal="left" vertical="center" wrapText="1"/>
    </xf>
    <xf numFmtId="0" fontId="77" fillId="33" borderId="0" xfId="0" applyFont="1" applyFill="1" applyBorder="1" applyAlignment="1">
      <alignment horizontal="left" vertical="center" indent="1"/>
    </xf>
    <xf numFmtId="0" fontId="80" fillId="33" borderId="0" xfId="0" applyNumberFormat="1" applyFont="1" applyFill="1" applyBorder="1" applyAlignment="1">
      <alignment horizontal="right" vertical="center"/>
    </xf>
    <xf numFmtId="0" fontId="77" fillId="33" borderId="11" xfId="0" applyFont="1" applyFill="1" applyBorder="1" applyAlignment="1">
      <alignment horizontal="left" vertical="center" indent="1"/>
    </xf>
    <xf numFmtId="1" fontId="79" fillId="33" borderId="11" xfId="0" applyNumberFormat="1" applyFont="1" applyFill="1" applyBorder="1" applyAlignment="1" applyProtection="1">
      <alignment vertical="center"/>
      <protection/>
    </xf>
    <xf numFmtId="1" fontId="81" fillId="33" borderId="10" xfId="0" applyNumberFormat="1" applyFont="1" applyFill="1" applyBorder="1" applyAlignment="1">
      <alignment horizontal="center" vertical="center"/>
    </xf>
    <xf numFmtId="0" fontId="0" fillId="0" borderId="0" xfId="0" applyAlignment="1">
      <alignment horizontal="left" vertical="center"/>
    </xf>
    <xf numFmtId="0" fontId="74" fillId="33" borderId="0" xfId="0" applyFont="1" applyFill="1" applyAlignment="1">
      <alignment horizontal="left" vertical="center"/>
    </xf>
    <xf numFmtId="0" fontId="77" fillId="33" borderId="10" xfId="0" applyFont="1" applyFill="1" applyBorder="1" applyAlignment="1">
      <alignment horizontal="left" vertical="center" wrapText="1" indent="1"/>
    </xf>
    <xf numFmtId="0" fontId="77" fillId="33" borderId="10" xfId="0" applyFont="1" applyFill="1" applyBorder="1" applyAlignment="1">
      <alignment horizontal="left" vertical="center" indent="1"/>
    </xf>
    <xf numFmtId="0" fontId="77" fillId="33" borderId="10" xfId="0" applyFont="1" applyFill="1" applyBorder="1" applyAlignment="1">
      <alignment horizontal="left" vertical="center" wrapText="1" indent="1"/>
    </xf>
    <xf numFmtId="0" fontId="77" fillId="33" borderId="10" xfId="0" applyFont="1" applyFill="1" applyBorder="1" applyAlignment="1">
      <alignment horizontal="left" vertical="center" indent="1"/>
    </xf>
    <xf numFmtId="1" fontId="77" fillId="33" borderId="12" xfId="0" applyNumberFormat="1" applyFont="1" applyFill="1" applyBorder="1" applyAlignment="1">
      <alignment horizontal="center" vertical="center"/>
    </xf>
    <xf numFmtId="1" fontId="77" fillId="33" borderId="11" xfId="0" applyNumberFormat="1" applyFont="1" applyFill="1" applyBorder="1" applyAlignment="1">
      <alignment horizontal="center" vertical="center"/>
    </xf>
    <xf numFmtId="0" fontId="82" fillId="33" borderId="0" xfId="0" applyFont="1" applyFill="1" applyAlignment="1">
      <alignment vertical="center"/>
    </xf>
    <xf numFmtId="0" fontId="77" fillId="33" borderId="0" xfId="0" applyFont="1" applyFill="1" applyAlignment="1">
      <alignment vertical="top" wrapText="1"/>
    </xf>
    <xf numFmtId="0" fontId="83" fillId="33" borderId="13" xfId="0" applyFont="1" applyFill="1" applyBorder="1" applyAlignment="1" applyProtection="1">
      <alignment horizontal="left" vertical="center" indent="1"/>
      <protection locked="0"/>
    </xf>
    <xf numFmtId="0" fontId="83" fillId="33" borderId="0" xfId="0" applyFont="1" applyFill="1" applyAlignment="1">
      <alignment horizontal="left" vertical="center" indent="1"/>
    </xf>
    <xf numFmtId="0" fontId="83" fillId="33" borderId="0" xfId="0" applyFont="1" applyFill="1" applyBorder="1" applyAlignment="1">
      <alignment horizontal="left" vertical="center" indent="1"/>
    </xf>
    <xf numFmtId="0" fontId="83" fillId="33" borderId="0" xfId="0" applyFont="1" applyFill="1" applyAlignment="1">
      <alignment horizontal="left" vertical="center"/>
    </xf>
    <xf numFmtId="0" fontId="83" fillId="33" borderId="0" xfId="0" applyFont="1" applyFill="1" applyAlignment="1">
      <alignment horizontal="left" vertical="center" wrapText="1"/>
    </xf>
    <xf numFmtId="9" fontId="83" fillId="33" borderId="14" xfId="0" applyNumberFormat="1" applyFont="1" applyFill="1" applyBorder="1" applyAlignment="1" applyProtection="1">
      <alignment horizontal="center" vertical="center"/>
      <protection locked="0"/>
    </xf>
    <xf numFmtId="9" fontId="83" fillId="33" borderId="15" xfId="0" applyNumberFormat="1" applyFont="1" applyFill="1" applyBorder="1" applyAlignment="1" applyProtection="1">
      <alignment horizontal="center" vertical="center"/>
      <protection locked="0"/>
    </xf>
    <xf numFmtId="9" fontId="84" fillId="34" borderId="15" xfId="0" applyNumberFormat="1" applyFont="1" applyFill="1" applyBorder="1" applyAlignment="1">
      <alignment horizontal="center" vertical="center"/>
    </xf>
    <xf numFmtId="9" fontId="85" fillId="33" borderId="15" xfId="0" applyNumberFormat="1" applyFont="1" applyFill="1" applyBorder="1" applyAlignment="1" applyProtection="1">
      <alignment horizontal="center" vertical="center"/>
      <protection locked="0"/>
    </xf>
    <xf numFmtId="0" fontId="77" fillId="33" borderId="11" xfId="0" applyFont="1" applyFill="1" applyBorder="1" applyAlignment="1">
      <alignment horizontal="left" vertical="center" wrapText="1" indent="1"/>
    </xf>
    <xf numFmtId="9" fontId="83" fillId="33" borderId="16" xfId="0" applyNumberFormat="1" applyFont="1" applyFill="1" applyBorder="1" applyAlignment="1" applyProtection="1">
      <alignment horizontal="center" vertical="center"/>
      <protection locked="0"/>
    </xf>
    <xf numFmtId="0" fontId="83" fillId="33" borderId="16" xfId="0" applyFont="1" applyFill="1" applyBorder="1" applyAlignment="1" applyProtection="1">
      <alignment horizontal="center" vertical="center" wrapText="1"/>
      <protection locked="0"/>
    </xf>
    <xf numFmtId="1" fontId="81" fillId="33" borderId="11" xfId="0" applyNumberFormat="1" applyFont="1" applyFill="1" applyBorder="1" applyAlignment="1">
      <alignment horizontal="center" vertical="center"/>
    </xf>
    <xf numFmtId="0" fontId="86" fillId="35" borderId="12" xfId="0" applyFont="1" applyFill="1" applyBorder="1" applyAlignment="1">
      <alignment horizontal="left" vertical="center" indent="1"/>
    </xf>
    <xf numFmtId="9" fontId="86" fillId="35" borderId="12" xfId="0" applyNumberFormat="1" applyFont="1" applyFill="1" applyBorder="1" applyAlignment="1">
      <alignment horizontal="center" vertical="center"/>
    </xf>
    <xf numFmtId="0" fontId="86" fillId="35" borderId="12" xfId="0" applyFont="1" applyFill="1" applyBorder="1" applyAlignment="1">
      <alignment horizontal="center" vertical="center"/>
    </xf>
    <xf numFmtId="1" fontId="86" fillId="35" borderId="12" xfId="0" applyNumberFormat="1" applyFont="1" applyFill="1" applyBorder="1" applyAlignment="1">
      <alignment horizontal="center" vertical="center"/>
    </xf>
    <xf numFmtId="0" fontId="77" fillId="33" borderId="12" xfId="0" applyFont="1" applyFill="1" applyBorder="1" applyAlignment="1">
      <alignment horizontal="left" vertical="center" wrapText="1" indent="1"/>
    </xf>
    <xf numFmtId="9" fontId="83" fillId="33" borderId="17" xfId="0" applyNumberFormat="1" applyFont="1" applyFill="1" applyBorder="1" applyAlignment="1" applyProtection="1">
      <alignment horizontal="center" vertical="center"/>
      <protection locked="0"/>
    </xf>
    <xf numFmtId="1" fontId="81" fillId="33" borderId="12" xfId="0" applyNumberFormat="1" applyFont="1" applyFill="1" applyBorder="1" applyAlignment="1">
      <alignment horizontal="center" vertical="center"/>
    </xf>
    <xf numFmtId="0" fontId="82" fillId="34" borderId="15" xfId="0" applyFont="1" applyFill="1" applyBorder="1" applyAlignment="1">
      <alignment horizontal="left" vertical="center" indent="1"/>
    </xf>
    <xf numFmtId="9" fontId="82" fillId="34" borderId="15" xfId="0" applyNumberFormat="1" applyFont="1" applyFill="1" applyBorder="1" applyAlignment="1">
      <alignment horizontal="center" vertical="center"/>
    </xf>
    <xf numFmtId="1" fontId="82" fillId="34" borderId="15" xfId="0" applyNumberFormat="1" applyFont="1" applyFill="1" applyBorder="1" applyAlignment="1">
      <alignment horizontal="center" vertical="center"/>
    </xf>
    <xf numFmtId="0" fontId="86" fillId="36" borderId="15" xfId="0" applyFont="1" applyFill="1" applyBorder="1" applyAlignment="1">
      <alignment horizontal="left" vertical="center" indent="1"/>
    </xf>
    <xf numFmtId="9" fontId="86" fillId="36" borderId="15" xfId="0" applyNumberFormat="1" applyFont="1" applyFill="1" applyBorder="1" applyAlignment="1">
      <alignment horizontal="center" vertical="center"/>
    </xf>
    <xf numFmtId="1" fontId="86" fillId="36" borderId="15" xfId="0" applyNumberFormat="1" applyFont="1" applyFill="1" applyBorder="1" applyAlignment="1">
      <alignment horizontal="center" vertical="center"/>
    </xf>
    <xf numFmtId="0" fontId="77" fillId="33" borderId="12" xfId="0" applyFont="1" applyFill="1" applyBorder="1" applyAlignment="1">
      <alignment horizontal="left" vertical="center" indent="1"/>
    </xf>
    <xf numFmtId="0" fontId="77" fillId="34" borderId="15" xfId="0" applyFont="1" applyFill="1" applyBorder="1" applyAlignment="1">
      <alignment horizontal="left" vertical="center" indent="1"/>
    </xf>
    <xf numFmtId="9" fontId="77" fillId="34" borderId="15" xfId="0" applyNumberFormat="1" applyFont="1" applyFill="1" applyBorder="1" applyAlignment="1">
      <alignment horizontal="center" vertical="center"/>
    </xf>
    <xf numFmtId="1" fontId="77" fillId="34" borderId="15" xfId="0" applyNumberFormat="1" applyFont="1" applyFill="1" applyBorder="1" applyAlignment="1">
      <alignment horizontal="center" vertical="center"/>
    </xf>
    <xf numFmtId="9" fontId="85" fillId="33" borderId="16" xfId="0" applyNumberFormat="1" applyFont="1" applyFill="1" applyBorder="1" applyAlignment="1" applyProtection="1">
      <alignment horizontal="center" vertical="center"/>
      <protection locked="0"/>
    </xf>
    <xf numFmtId="9" fontId="85" fillId="33" borderId="17" xfId="0" applyNumberFormat="1" applyFont="1" applyFill="1" applyBorder="1" applyAlignment="1" applyProtection="1">
      <alignment horizontal="center" vertical="center"/>
      <protection locked="0"/>
    </xf>
    <xf numFmtId="9" fontId="77" fillId="33" borderId="11" xfId="0" applyNumberFormat="1" applyFont="1" applyFill="1" applyBorder="1" applyAlignment="1" applyProtection="1">
      <alignment horizontal="center" vertical="center" wrapText="1"/>
      <protection/>
    </xf>
    <xf numFmtId="9" fontId="77" fillId="33" borderId="10" xfId="0" applyNumberFormat="1" applyFont="1" applyFill="1" applyBorder="1" applyAlignment="1" applyProtection="1">
      <alignment horizontal="center" vertical="center" wrapText="1"/>
      <protection/>
    </xf>
    <xf numFmtId="9" fontId="77" fillId="33" borderId="12" xfId="0" applyNumberFormat="1" applyFont="1" applyFill="1" applyBorder="1" applyAlignment="1" applyProtection="1">
      <alignment horizontal="center" vertical="center" wrapText="1"/>
      <protection/>
    </xf>
    <xf numFmtId="0" fontId="82" fillId="33" borderId="10" xfId="0" applyFont="1" applyFill="1" applyBorder="1" applyAlignment="1">
      <alignment horizontal="left" vertical="center" indent="1"/>
    </xf>
    <xf numFmtId="0" fontId="87" fillId="33" borderId="0" xfId="0" applyFont="1" applyFill="1" applyAlignment="1">
      <alignment horizontal="left" vertical="center" indent="1"/>
    </xf>
    <xf numFmtId="0" fontId="82" fillId="33" borderId="10" xfId="0" applyFont="1" applyFill="1" applyBorder="1" applyAlignment="1">
      <alignment horizontal="left" vertical="center" wrapText="1" indent="1"/>
    </xf>
    <xf numFmtId="0" fontId="87" fillId="33" borderId="0" xfId="0" applyFont="1" applyFill="1" applyAlignment="1">
      <alignment vertical="center"/>
    </xf>
    <xf numFmtId="0" fontId="88" fillId="35" borderId="18" xfId="0" applyFont="1" applyFill="1" applyBorder="1" applyAlignment="1" applyProtection="1">
      <alignment horizontal="right" vertical="center" wrapText="1" indent="1"/>
      <protection/>
    </xf>
    <xf numFmtId="1" fontId="78" fillId="34" borderId="12" xfId="0" applyNumberFormat="1" applyFont="1" applyFill="1" applyBorder="1" applyAlignment="1" applyProtection="1">
      <alignment horizontal="right" vertical="center"/>
      <protection/>
    </xf>
    <xf numFmtId="0" fontId="78" fillId="34" borderId="12" xfId="0" applyFont="1" applyFill="1" applyBorder="1" applyAlignment="1" applyProtection="1">
      <alignment horizontal="center" vertical="center"/>
      <protection/>
    </xf>
    <xf numFmtId="1" fontId="78" fillId="34" borderId="12" xfId="0" applyNumberFormat="1" applyFont="1" applyFill="1" applyBorder="1" applyAlignment="1" applyProtection="1">
      <alignment horizontal="left" vertical="center"/>
      <protection/>
    </xf>
    <xf numFmtId="9" fontId="89" fillId="34" borderId="19" xfId="0" applyNumberFormat="1" applyFont="1" applyFill="1" applyBorder="1" applyAlignment="1" applyProtection="1">
      <alignment horizontal="center" vertical="center"/>
      <protection/>
    </xf>
    <xf numFmtId="1" fontId="78" fillId="34" borderId="20" xfId="0" applyNumberFormat="1" applyFont="1" applyFill="1" applyBorder="1" applyAlignment="1" applyProtection="1">
      <alignment horizontal="right" vertical="center"/>
      <protection/>
    </xf>
    <xf numFmtId="0" fontId="78" fillId="34" borderId="11" xfId="0" applyFont="1" applyFill="1" applyBorder="1" applyAlignment="1" applyProtection="1">
      <alignment horizontal="center" vertical="center"/>
      <protection/>
    </xf>
    <xf numFmtId="1" fontId="78" fillId="34" borderId="11" xfId="0" applyNumberFormat="1" applyFont="1" applyFill="1" applyBorder="1" applyAlignment="1" applyProtection="1">
      <alignment horizontal="left" vertical="center"/>
      <protection/>
    </xf>
    <xf numFmtId="9" fontId="89" fillId="34" borderId="21" xfId="0" applyNumberFormat="1" applyFont="1" applyFill="1" applyBorder="1" applyAlignment="1" applyProtection="1">
      <alignment horizontal="center" vertical="center"/>
      <protection/>
    </xf>
    <xf numFmtId="0" fontId="90" fillId="36" borderId="22" xfId="0" applyFont="1" applyFill="1" applyBorder="1" applyAlignment="1" applyProtection="1">
      <alignment horizontal="left" vertical="center" indent="1"/>
      <protection/>
    </xf>
    <xf numFmtId="0" fontId="90" fillId="36" borderId="23" xfId="0" applyFont="1" applyFill="1" applyBorder="1" applyAlignment="1" applyProtection="1">
      <alignment horizontal="left" vertical="center" indent="1"/>
      <protection/>
    </xf>
    <xf numFmtId="1" fontId="77" fillId="33" borderId="24" xfId="0" applyNumberFormat="1" applyFont="1" applyFill="1" applyBorder="1" applyAlignment="1">
      <alignment horizontal="left" vertical="center" indent="1"/>
    </xf>
    <xf numFmtId="1" fontId="77" fillId="33" borderId="25" xfId="0" applyNumberFormat="1" applyFont="1" applyFill="1" applyBorder="1" applyAlignment="1">
      <alignment horizontal="right" vertical="center"/>
    </xf>
    <xf numFmtId="0" fontId="77" fillId="33" borderId="25" xfId="0" applyFont="1" applyFill="1" applyBorder="1" applyAlignment="1">
      <alignment horizontal="center" vertical="center"/>
    </xf>
    <xf numFmtId="0" fontId="77" fillId="33" borderId="25" xfId="0" applyFont="1" applyFill="1" applyBorder="1" applyAlignment="1">
      <alignment horizontal="left" vertical="center"/>
    </xf>
    <xf numFmtId="9" fontId="82" fillId="33" borderId="26" xfId="0" applyNumberFormat="1" applyFont="1" applyFill="1" applyBorder="1" applyAlignment="1">
      <alignment horizontal="right" vertical="center" indent="1"/>
    </xf>
    <xf numFmtId="1" fontId="86" fillId="36" borderId="24" xfId="0" applyNumberFormat="1" applyFont="1" applyFill="1" applyBorder="1" applyAlignment="1">
      <alignment horizontal="left" vertical="center" indent="1"/>
    </xf>
    <xf numFmtId="1" fontId="86" fillId="36" borderId="25" xfId="0" applyNumberFormat="1" applyFont="1" applyFill="1" applyBorder="1" applyAlignment="1">
      <alignment horizontal="right" vertical="center"/>
    </xf>
    <xf numFmtId="0" fontId="86" fillId="36" borderId="25" xfId="0" applyFont="1" applyFill="1" applyBorder="1" applyAlignment="1">
      <alignment horizontal="center" vertical="center"/>
    </xf>
    <xf numFmtId="1" fontId="86" fillId="36" borderId="25" xfId="0" applyNumberFormat="1" applyFont="1" applyFill="1" applyBorder="1" applyAlignment="1">
      <alignment horizontal="left" vertical="center"/>
    </xf>
    <xf numFmtId="9" fontId="86" fillId="36" borderId="26" xfId="0" applyNumberFormat="1" applyFont="1" applyFill="1" applyBorder="1" applyAlignment="1">
      <alignment horizontal="right" vertical="center" indent="1"/>
    </xf>
    <xf numFmtId="1" fontId="77" fillId="33" borderId="25" xfId="0" applyNumberFormat="1" applyFont="1" applyFill="1" applyBorder="1" applyAlignment="1">
      <alignment horizontal="center" vertical="center"/>
    </xf>
    <xf numFmtId="1" fontId="77" fillId="33" borderId="25" xfId="0" applyNumberFormat="1" applyFont="1" applyFill="1" applyBorder="1" applyAlignment="1">
      <alignment horizontal="left" vertical="center"/>
    </xf>
    <xf numFmtId="0" fontId="77" fillId="33" borderId="10" xfId="0" applyFont="1" applyFill="1" applyBorder="1" applyAlignment="1">
      <alignment horizontal="left" vertical="center" indent="1"/>
    </xf>
    <xf numFmtId="0" fontId="77" fillId="33" borderId="10" xfId="0" applyFont="1" applyFill="1" applyBorder="1" applyAlignment="1">
      <alignment horizontal="left" vertical="center" wrapText="1" indent="1"/>
    </xf>
    <xf numFmtId="0" fontId="77" fillId="33" borderId="12" xfId="0" applyFont="1" applyFill="1" applyBorder="1" applyAlignment="1">
      <alignment horizontal="left" vertical="center" wrapText="1" indent="1"/>
    </xf>
    <xf numFmtId="9" fontId="86" fillId="35" borderId="12" xfId="0" applyNumberFormat="1" applyFont="1" applyFill="1" applyBorder="1" applyAlignment="1">
      <alignment horizontal="center" vertical="center" wrapText="1"/>
    </xf>
    <xf numFmtId="1" fontId="86" fillId="35" borderId="12" xfId="0" applyNumberFormat="1" applyFont="1" applyFill="1" applyBorder="1" applyAlignment="1">
      <alignment horizontal="center" vertical="center" wrapText="1"/>
    </xf>
    <xf numFmtId="0" fontId="91" fillId="37" borderId="27" xfId="0" applyFont="1" applyFill="1" applyBorder="1" applyAlignment="1">
      <alignment horizontal="center" vertical="center"/>
    </xf>
    <xf numFmtId="0" fontId="86" fillId="35" borderId="12" xfId="0" applyFont="1" applyFill="1" applyBorder="1" applyAlignment="1">
      <alignment horizontal="left" vertical="center" wrapText="1" indent="1"/>
    </xf>
    <xf numFmtId="0" fontId="77" fillId="33" borderId="0" xfId="0" applyFont="1" applyFill="1" applyAlignment="1">
      <alignment horizontal="left" vertical="center" wrapText="1"/>
    </xf>
    <xf numFmtId="0" fontId="84" fillId="33" borderId="0" xfId="0" applyFont="1" applyFill="1" applyAlignment="1">
      <alignment horizontal="left" vertical="center"/>
    </xf>
    <xf numFmtId="0" fontId="92" fillId="0" borderId="0" xfId="0" applyFont="1" applyAlignment="1">
      <alignment horizontal="left" vertical="center"/>
    </xf>
    <xf numFmtId="0" fontId="6" fillId="33" borderId="0" xfId="0" applyFont="1" applyFill="1" applyAlignment="1">
      <alignment horizontal="left" vertical="center"/>
    </xf>
    <xf numFmtId="0" fontId="77" fillId="33" borderId="0" xfId="0" applyFont="1" applyFill="1" applyAlignment="1">
      <alignment horizontal="left" vertical="center"/>
    </xf>
    <xf numFmtId="0" fontId="93" fillId="0" borderId="0" xfId="0" applyFont="1" applyAlignment="1">
      <alignment horizontal="left" vertical="center"/>
    </xf>
    <xf numFmtId="0" fontId="6" fillId="33" borderId="0" xfId="0" applyFont="1" applyFill="1" applyAlignment="1">
      <alignment horizontal="left" vertical="center" wrapText="1"/>
    </xf>
    <xf numFmtId="0" fontId="94" fillId="33" borderId="0" xfId="48" applyFont="1" applyFill="1" applyAlignment="1" applyProtection="1">
      <alignment horizontal="left" vertical="top" wrapText="1"/>
      <protection/>
    </xf>
    <xf numFmtId="0" fontId="83" fillId="33" borderId="0" xfId="0" applyFont="1" applyFill="1" applyAlignment="1">
      <alignment horizontal="right" vertical="top" wrapText="1"/>
    </xf>
    <xf numFmtId="0" fontId="94" fillId="33" borderId="0" xfId="48" applyFont="1" applyFill="1" applyAlignment="1" applyProtection="1">
      <alignment horizontal="left" vertical="center" wrapText="1"/>
      <protection/>
    </xf>
    <xf numFmtId="0" fontId="95" fillId="33" borderId="0" xfId="0" applyFont="1" applyFill="1" applyAlignment="1">
      <alignment horizontal="left" vertical="top" wrapText="1"/>
    </xf>
    <xf numFmtId="0" fontId="95" fillId="33" borderId="0" xfId="0" applyFont="1" applyFill="1" applyAlignment="1">
      <alignment horizontal="left" vertical="top"/>
    </xf>
    <xf numFmtId="0" fontId="6" fillId="33" borderId="0" xfId="0" applyFont="1" applyFill="1" applyAlignment="1">
      <alignment horizontal="left" vertical="top" wrapText="1"/>
    </xf>
    <xf numFmtId="0" fontId="77" fillId="33" borderId="0" xfId="0" applyFont="1" applyFill="1" applyAlignment="1">
      <alignment horizontal="left" vertical="top" wrapText="1"/>
    </xf>
    <xf numFmtId="0" fontId="83" fillId="33" borderId="15" xfId="0" applyFont="1" applyFill="1" applyBorder="1" applyAlignment="1" applyProtection="1">
      <alignment horizontal="left" vertical="center"/>
      <protection locked="0"/>
    </xf>
    <xf numFmtId="0" fontId="77" fillId="33" borderId="10" xfId="0" applyFont="1" applyFill="1" applyBorder="1" applyAlignment="1">
      <alignment horizontal="left" vertical="center"/>
    </xf>
    <xf numFmtId="0" fontId="7" fillId="38" borderId="0" xfId="0" applyFont="1" applyFill="1" applyAlignment="1">
      <alignment horizontal="left" vertical="center"/>
    </xf>
    <xf numFmtId="0" fontId="79" fillId="38" borderId="0" xfId="0" applyFont="1" applyFill="1" applyAlignment="1">
      <alignment horizontal="left" vertical="center"/>
    </xf>
    <xf numFmtId="0" fontId="95" fillId="33" borderId="0" xfId="0" applyFont="1" applyFill="1" applyAlignment="1">
      <alignment horizontal="left" vertical="center"/>
    </xf>
    <xf numFmtId="0" fontId="82" fillId="33" borderId="0" xfId="0" applyFont="1" applyFill="1" applyAlignment="1">
      <alignment horizontal="left" vertical="center"/>
    </xf>
    <xf numFmtId="0" fontId="77" fillId="33" borderId="0" xfId="0" applyFont="1" applyFill="1" applyBorder="1" applyAlignment="1">
      <alignment horizontal="left" vertical="center"/>
    </xf>
    <xf numFmtId="0" fontId="77" fillId="34" borderId="15" xfId="0" applyFont="1" applyFill="1" applyBorder="1" applyAlignment="1">
      <alignment horizontal="left" vertical="center" indent="1"/>
    </xf>
    <xf numFmtId="0" fontId="82" fillId="34" borderId="15" xfId="0" applyFont="1" applyFill="1" applyBorder="1" applyAlignment="1">
      <alignment horizontal="left" vertical="center" indent="1"/>
    </xf>
    <xf numFmtId="0" fontId="86" fillId="36" borderId="15" xfId="0" applyFont="1" applyFill="1" applyBorder="1" applyAlignment="1">
      <alignment horizontal="left" vertical="center" indent="1"/>
    </xf>
    <xf numFmtId="0" fontId="82" fillId="33" borderId="18" xfId="0" applyFont="1" applyFill="1" applyBorder="1" applyAlignment="1">
      <alignment horizontal="left" vertical="center" indent="1"/>
    </xf>
    <xf numFmtId="0" fontId="82" fillId="33" borderId="20" xfId="0" applyFont="1" applyFill="1" applyBorder="1" applyAlignment="1">
      <alignment horizontal="left"/>
    </xf>
    <xf numFmtId="9" fontId="86" fillId="35" borderId="0" xfId="0" applyNumberFormat="1" applyFont="1" applyFill="1" applyBorder="1" applyAlignment="1">
      <alignment horizontal="center" vertical="center"/>
    </xf>
    <xf numFmtId="0" fontId="82" fillId="34" borderId="15" xfId="0" applyFont="1" applyFill="1" applyBorder="1" applyAlignment="1">
      <alignment horizontal="left" vertical="center" wrapText="1" indent="1"/>
    </xf>
    <xf numFmtId="0" fontId="77" fillId="33" borderId="10" xfId="0" applyFont="1" applyFill="1" applyBorder="1" applyAlignment="1">
      <alignment horizontal="left" vertical="center" wrapText="1" indent="1"/>
    </xf>
    <xf numFmtId="0" fontId="77" fillId="33" borderId="11" xfId="0" applyFont="1" applyFill="1" applyBorder="1" applyAlignment="1">
      <alignment horizontal="left" vertical="center" wrapText="1" indent="1"/>
    </xf>
    <xf numFmtId="1" fontId="86" fillId="35" borderId="0" xfId="0" applyNumberFormat="1" applyFont="1" applyFill="1" applyBorder="1" applyAlignment="1">
      <alignment horizontal="center" vertical="center"/>
    </xf>
    <xf numFmtId="0" fontId="86" fillId="35" borderId="0" xfId="0" applyFont="1" applyFill="1" applyBorder="1" applyAlignment="1">
      <alignment horizontal="left" vertical="center" indent="1"/>
    </xf>
    <xf numFmtId="1" fontId="82" fillId="33" borderId="12" xfId="0" applyNumberFormat="1" applyFont="1" applyFill="1" applyBorder="1" applyAlignment="1">
      <alignment horizontal="center" vertical="center"/>
    </xf>
    <xf numFmtId="1" fontId="82" fillId="33" borderId="11" xfId="0" applyNumberFormat="1" applyFont="1" applyFill="1" applyBorder="1" applyAlignment="1">
      <alignment horizontal="center" vertical="center"/>
    </xf>
    <xf numFmtId="0" fontId="77" fillId="33" borderId="12" xfId="0" applyFont="1" applyFill="1" applyBorder="1" applyAlignment="1">
      <alignment horizontal="left" vertical="center" indent="1"/>
    </xf>
    <xf numFmtId="0" fontId="96" fillId="33" borderId="0" xfId="0" applyFont="1" applyFill="1" applyBorder="1" applyAlignment="1" applyProtection="1">
      <alignment horizontal="right"/>
      <protection/>
    </xf>
    <xf numFmtId="0" fontId="96" fillId="33" borderId="11" xfId="0" applyFont="1" applyFill="1" applyBorder="1" applyAlignment="1" applyProtection="1">
      <alignment horizontal="right"/>
      <protection/>
    </xf>
    <xf numFmtId="0" fontId="77" fillId="33" borderId="12" xfId="0" applyFont="1" applyFill="1" applyBorder="1" applyAlignment="1">
      <alignment horizontal="left" vertical="center" wrapText="1" indent="1"/>
    </xf>
    <xf numFmtId="1" fontId="82" fillId="33" borderId="19" xfId="0" applyNumberFormat="1" applyFont="1" applyFill="1" applyBorder="1" applyAlignment="1">
      <alignment horizontal="center" vertical="center"/>
    </xf>
    <xf numFmtId="1" fontId="82" fillId="33" borderId="21" xfId="0" applyNumberFormat="1" applyFont="1" applyFill="1" applyBorder="1" applyAlignment="1">
      <alignment horizontal="center" vertical="center"/>
    </xf>
    <xf numFmtId="9" fontId="82" fillId="33" borderId="12" xfId="0" applyNumberFormat="1" applyFont="1" applyFill="1" applyBorder="1" applyAlignment="1">
      <alignment horizontal="center" vertical="center"/>
    </xf>
    <xf numFmtId="9" fontId="82" fillId="33" borderId="11" xfId="0" applyNumberFormat="1" applyFont="1" applyFill="1" applyBorder="1" applyAlignment="1">
      <alignment horizontal="center" vertical="center"/>
    </xf>
    <xf numFmtId="0" fontId="77" fillId="33" borderId="10" xfId="0" applyFont="1" applyFill="1" applyBorder="1" applyAlignment="1">
      <alignment horizontal="left" vertical="center" indent="1"/>
    </xf>
    <xf numFmtId="0" fontId="77" fillId="33" borderId="11" xfId="0" applyFont="1" applyFill="1" applyBorder="1" applyAlignment="1">
      <alignment horizontal="left" vertical="center" indent="1"/>
    </xf>
    <xf numFmtId="0" fontId="90" fillId="35" borderId="28" xfId="0" applyFont="1" applyFill="1" applyBorder="1" applyAlignment="1" applyProtection="1">
      <alignment horizontal="left" vertical="center" wrapText="1" indent="1"/>
      <protection/>
    </xf>
    <xf numFmtId="0" fontId="90" fillId="35" borderId="10" xfId="0" applyFont="1" applyFill="1" applyBorder="1" applyAlignment="1" applyProtection="1">
      <alignment horizontal="left" vertical="center" wrapText="1" indent="1"/>
      <protection/>
    </xf>
    <xf numFmtId="0" fontId="90" fillId="35" borderId="29" xfId="0" applyFont="1" applyFill="1" applyBorder="1" applyAlignment="1" applyProtection="1">
      <alignment horizontal="left" vertical="center" wrapText="1" indent="1"/>
      <protection/>
    </xf>
    <xf numFmtId="0" fontId="90" fillId="35" borderId="12" xfId="0" applyFont="1" applyFill="1" applyBorder="1" applyAlignment="1" applyProtection="1">
      <alignment horizontal="left" vertical="center" wrapText="1" indent="1"/>
      <protection/>
    </xf>
    <xf numFmtId="0" fontId="78" fillId="33" borderId="18" xfId="50" applyFont="1" applyFill="1" applyBorder="1" applyAlignment="1" applyProtection="1">
      <alignment horizontal="left" vertical="center" wrapText="1" indent="1"/>
      <protection/>
    </xf>
    <xf numFmtId="0" fontId="78" fillId="33" borderId="12" xfId="50" applyFont="1" applyFill="1" applyBorder="1" applyAlignment="1" applyProtection="1">
      <alignment horizontal="left" vertical="center" wrapText="1" indent="1"/>
      <protection/>
    </xf>
    <xf numFmtId="0" fontId="78" fillId="33" borderId="19" xfId="50" applyFont="1" applyFill="1" applyBorder="1" applyAlignment="1" applyProtection="1">
      <alignment horizontal="left" vertical="center" wrapText="1" indent="1"/>
      <protection/>
    </xf>
    <xf numFmtId="0" fontId="78" fillId="33" borderId="12" xfId="0" applyFont="1" applyFill="1" applyBorder="1" applyAlignment="1" applyProtection="1">
      <alignment horizontal="left" vertical="center" indent="1"/>
      <protection/>
    </xf>
    <xf numFmtId="178" fontId="78" fillId="34" borderId="20" xfId="0" applyNumberFormat="1" applyFont="1" applyFill="1" applyBorder="1" applyAlignment="1" applyProtection="1">
      <alignment horizontal="center" vertical="center"/>
      <protection/>
    </xf>
    <xf numFmtId="178" fontId="78" fillId="34" borderId="11" xfId="0" applyNumberFormat="1" applyFont="1" applyFill="1" applyBorder="1" applyAlignment="1" applyProtection="1">
      <alignment horizontal="center" vertical="center"/>
      <protection/>
    </xf>
    <xf numFmtId="178" fontId="78" fillId="34" borderId="21" xfId="0" applyNumberFormat="1" applyFont="1" applyFill="1" applyBorder="1" applyAlignment="1" applyProtection="1">
      <alignment horizontal="center" vertical="center"/>
      <protection/>
    </xf>
    <xf numFmtId="1" fontId="82" fillId="33" borderId="12" xfId="0" applyNumberFormat="1" applyFont="1" applyFill="1" applyBorder="1" applyAlignment="1" applyProtection="1">
      <alignment horizontal="left" vertical="center"/>
      <protection/>
    </xf>
    <xf numFmtId="1" fontId="82" fillId="33" borderId="19" xfId="0" applyNumberFormat="1" applyFont="1" applyFill="1" applyBorder="1" applyAlignment="1" applyProtection="1">
      <alignment horizontal="left" vertical="center"/>
      <protection/>
    </xf>
    <xf numFmtId="1" fontId="82" fillId="33" borderId="11" xfId="0" applyNumberFormat="1" applyFont="1" applyFill="1" applyBorder="1" applyAlignment="1" applyProtection="1">
      <alignment horizontal="left" vertical="center"/>
      <protection/>
    </xf>
    <xf numFmtId="1" fontId="82" fillId="33" borderId="21" xfId="0" applyNumberFormat="1" applyFont="1" applyFill="1" applyBorder="1" applyAlignment="1" applyProtection="1">
      <alignment horizontal="left" vertical="center"/>
      <protection/>
    </xf>
    <xf numFmtId="1" fontId="82" fillId="33" borderId="12" xfId="0" applyNumberFormat="1" applyFont="1" applyFill="1" applyBorder="1" applyAlignment="1" applyProtection="1">
      <alignment horizontal="right" vertical="center"/>
      <protection/>
    </xf>
    <xf numFmtId="1" fontId="82" fillId="33" borderId="11" xfId="0" applyNumberFormat="1" applyFont="1" applyFill="1" applyBorder="1" applyAlignment="1" applyProtection="1">
      <alignment horizontal="right" vertical="center"/>
      <protection/>
    </xf>
    <xf numFmtId="0" fontId="90" fillId="36" borderId="30" xfId="0" applyFont="1" applyFill="1" applyBorder="1" applyAlignment="1" applyProtection="1">
      <alignment horizontal="left" vertical="center" wrapText="1" indent="1"/>
      <protection/>
    </xf>
    <xf numFmtId="0" fontId="90" fillId="36" borderId="31" xfId="0" applyFont="1" applyFill="1" applyBorder="1" applyAlignment="1" applyProtection="1">
      <alignment horizontal="left" vertical="center" wrapText="1" indent="1"/>
      <protection/>
    </xf>
    <xf numFmtId="0" fontId="90" fillId="36" borderId="23" xfId="0" applyFont="1" applyFill="1" applyBorder="1" applyAlignment="1" applyProtection="1">
      <alignment horizontal="left" vertical="center" wrapText="1" indent="1"/>
      <protection/>
    </xf>
    <xf numFmtId="0" fontId="77" fillId="34" borderId="11" xfId="0" applyFont="1" applyFill="1" applyBorder="1" applyAlignment="1">
      <alignment/>
    </xf>
    <xf numFmtId="0" fontId="77" fillId="34" borderId="21" xfId="0" applyFont="1" applyFill="1" applyBorder="1" applyAlignment="1">
      <alignment/>
    </xf>
    <xf numFmtId="178" fontId="78" fillId="34" borderId="0" xfId="0" applyNumberFormat="1" applyFont="1" applyFill="1" applyBorder="1" applyAlignment="1" applyProtection="1">
      <alignment horizontal="center" vertical="center"/>
      <protection/>
    </xf>
    <xf numFmtId="0" fontId="78" fillId="33" borderId="32" xfId="50" applyFont="1" applyFill="1" applyBorder="1" applyAlignment="1" applyProtection="1">
      <alignment horizontal="left" vertical="center" wrapText="1" indent="1"/>
      <protection/>
    </xf>
    <xf numFmtId="0" fontId="78" fillId="33" borderId="0" xfId="50" applyFont="1" applyFill="1" applyBorder="1" applyAlignment="1" applyProtection="1">
      <alignment horizontal="left" vertical="center" wrapText="1" indent="1"/>
      <protection/>
    </xf>
    <xf numFmtId="0" fontId="78" fillId="33" borderId="33" xfId="50" applyFont="1" applyFill="1" applyBorder="1" applyAlignment="1" applyProtection="1">
      <alignment horizontal="left" vertical="center" wrapText="1" indent="1"/>
      <protection/>
    </xf>
    <xf numFmtId="0" fontId="93" fillId="0" borderId="12" xfId="0" applyFont="1" applyBorder="1" applyAlignment="1">
      <alignment horizontal="left" indent="1"/>
    </xf>
    <xf numFmtId="0" fontId="93" fillId="0" borderId="19" xfId="0" applyFont="1" applyBorder="1" applyAlignment="1">
      <alignment horizontal="left" indent="1"/>
    </xf>
    <xf numFmtId="0" fontId="93" fillId="0" borderId="32" xfId="0" applyFont="1" applyBorder="1" applyAlignment="1">
      <alignment horizontal="left" indent="1"/>
    </xf>
    <xf numFmtId="0" fontId="93" fillId="0" borderId="0" xfId="0" applyFont="1" applyBorder="1" applyAlignment="1">
      <alignment horizontal="left" indent="1"/>
    </xf>
    <xf numFmtId="0" fontId="93" fillId="0" borderId="33" xfId="0" applyFont="1" applyBorder="1" applyAlignment="1">
      <alignment horizontal="left" indent="1"/>
    </xf>
    <xf numFmtId="0" fontId="93" fillId="0" borderId="32" xfId="0" applyFont="1" applyBorder="1" applyAlignment="1">
      <alignment horizontal="left" vertical="center" wrapText="1" indent="1"/>
    </xf>
    <xf numFmtId="0" fontId="93" fillId="0" borderId="0" xfId="0" applyFont="1" applyBorder="1" applyAlignment="1">
      <alignment horizontal="left" vertical="center" wrapText="1" indent="1"/>
    </xf>
    <xf numFmtId="0" fontId="93" fillId="0" borderId="33" xfId="0" applyFont="1" applyBorder="1" applyAlignment="1">
      <alignment horizontal="left" vertical="center" wrapText="1" indent="1"/>
    </xf>
    <xf numFmtId="0" fontId="89" fillId="33" borderId="0" xfId="0" applyFont="1" applyFill="1" applyAlignment="1">
      <alignment horizontal="left" vertical="center"/>
    </xf>
    <xf numFmtId="0" fontId="96" fillId="33" borderId="10" xfId="0" applyFont="1" applyFill="1" applyBorder="1" applyAlignment="1" applyProtection="1">
      <alignment horizontal="right" vertical="top"/>
      <protection/>
    </xf>
    <xf numFmtId="0" fontId="97" fillId="33" borderId="0" xfId="0" applyFont="1" applyFill="1" applyAlignment="1" applyProtection="1">
      <alignment horizontal="left" vertical="top"/>
      <protection/>
    </xf>
    <xf numFmtId="0" fontId="82" fillId="33" borderId="18" xfId="0" applyFont="1" applyFill="1" applyBorder="1" applyAlignment="1" applyProtection="1">
      <alignment horizontal="right" vertical="center"/>
      <protection/>
    </xf>
    <xf numFmtId="0" fontId="82" fillId="33" borderId="12" xfId="0" applyFont="1" applyFill="1" applyBorder="1" applyAlignment="1" applyProtection="1">
      <alignment horizontal="right" vertical="center"/>
      <protection/>
    </xf>
    <xf numFmtId="0" fontId="82" fillId="33" borderId="20" xfId="0" applyFont="1" applyFill="1" applyBorder="1" applyAlignment="1" applyProtection="1">
      <alignment horizontal="right" vertical="center"/>
      <protection/>
    </xf>
    <xf numFmtId="0" fontId="82" fillId="33" borderId="11" xfId="0" applyFont="1" applyFill="1" applyBorder="1" applyAlignment="1" applyProtection="1">
      <alignment horizontal="right" vertical="center"/>
      <protection/>
    </xf>
    <xf numFmtId="0" fontId="98" fillId="33" borderId="0" xfId="0" applyFont="1" applyFill="1" applyBorder="1" applyAlignment="1" applyProtection="1">
      <alignment horizontal="right" vertical="center"/>
      <protection/>
    </xf>
    <xf numFmtId="1" fontId="86" fillId="36" borderId="24" xfId="0" applyNumberFormat="1" applyFont="1" applyFill="1" applyBorder="1" applyAlignment="1">
      <alignment horizontal="left" vertical="center" indent="1"/>
    </xf>
    <xf numFmtId="1" fontId="86" fillId="36" borderId="25" xfId="0" applyNumberFormat="1" applyFont="1" applyFill="1" applyBorder="1" applyAlignment="1">
      <alignment horizontal="left" vertical="center" indent="1"/>
    </xf>
    <xf numFmtId="1" fontId="86" fillId="36" borderId="26" xfId="0" applyNumberFormat="1" applyFont="1" applyFill="1" applyBorder="1" applyAlignment="1">
      <alignment horizontal="left" vertical="center" indent="1"/>
    </xf>
    <xf numFmtId="0" fontId="74" fillId="33" borderId="0" xfId="0" applyFont="1" applyFill="1" applyAlignment="1">
      <alignment horizontal="left" vertical="center"/>
    </xf>
    <xf numFmtId="0" fontId="0" fillId="33" borderId="0" xfId="0" applyFill="1" applyAlignment="1">
      <alignment horizontal="left" vertical="top" wrapText="1"/>
    </xf>
    <xf numFmtId="0" fontId="82" fillId="33" borderId="0" xfId="0" applyFont="1" applyFill="1" applyAlignment="1">
      <alignment horizontal="left" vertical="center" indent="7"/>
    </xf>
    <xf numFmtId="0" fontId="95" fillId="33" borderId="0" xfId="0" applyFont="1" applyFill="1" applyAlignment="1">
      <alignment horizontal="left" indent="7"/>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rmal_4. Bilanz Testat"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
    <dxf>
      <fill>
        <patternFill>
          <bgColor rgb="FFFF0000"/>
        </patternFill>
      </fill>
    </dxf>
    <dxf>
      <font>
        <color theme="0"/>
      </font>
      <fill>
        <patternFill>
          <bgColor rgb="FFFF0000"/>
        </patternFill>
      </fill>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3"/>
          <c:y val="0.258"/>
          <c:w val="0.3865"/>
          <c:h val="0.56325"/>
        </c:manualLayout>
      </c:layout>
      <c:radarChart>
        <c:radarStyle val="filled"/>
        <c:varyColors val="0"/>
        <c:ser>
          <c:idx val="0"/>
          <c:order val="0"/>
          <c:spPr>
            <a:solidFill>
              <a:srgbClr val="669999">
                <a:alpha val="67000"/>
              </a:srgbClr>
            </a:solidFill>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Value Star'!$B$18:$B$22</c:f>
              <c:strCache/>
            </c:strRef>
          </c:cat>
          <c:val>
            <c:numRef>
              <c:f>'4. Value Star'!$F$18:$F$22</c:f>
              <c:numCache/>
            </c:numRef>
          </c:val>
        </c:ser>
        <c:axId val="11319550"/>
        <c:axId val="34767087"/>
      </c:radarChart>
      <c:catAx>
        <c:axId val="1131955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99CC00"/>
                </a:solidFill>
              </a:defRPr>
            </a:pPr>
          </a:p>
        </c:txPr>
        <c:crossAx val="34767087"/>
        <c:crosses val="autoZero"/>
        <c:auto val="0"/>
        <c:lblOffset val="100"/>
        <c:tickLblSkip val="1"/>
        <c:noMultiLvlLbl val="0"/>
      </c:catAx>
      <c:valAx>
        <c:axId val="34767087"/>
        <c:scaling>
          <c:orientation val="minMax"/>
          <c:max val="1"/>
          <c:min val="0"/>
        </c:scaling>
        <c:axPos val="l"/>
        <c:majorGridlines>
          <c:spPr>
            <a:ln w="3175">
              <a:solidFill>
                <a:srgbClr val="A2BD90"/>
              </a:solidFill>
            </a:ln>
          </c:spPr>
        </c:majorGridlines>
        <c:delete val="0"/>
        <c:numFmt formatCode="General" sourceLinked="1"/>
        <c:majorTickMark val="cross"/>
        <c:minorTickMark val="none"/>
        <c:tickLblPos val="none"/>
        <c:spPr>
          <a:ln w="3175">
            <a:solidFill>
              <a:srgbClr val="808080"/>
            </a:solidFill>
          </a:ln>
        </c:spPr>
        <c:crossAx val="11319550"/>
        <c:crossesAt val="1"/>
        <c:crossBetween val="between"/>
        <c:dispUnits/>
        <c:majorUnit val="0.2"/>
        <c:minorUnit val="0.04000000000000003"/>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575"/>
          <c:y val="0.31025"/>
          <c:w val="0.2985"/>
          <c:h val="0.434"/>
        </c:manualLayout>
      </c:layout>
      <c:radarChart>
        <c:radarStyle val="filled"/>
        <c:varyColors val="0"/>
        <c:ser>
          <c:idx val="0"/>
          <c:order val="0"/>
          <c:spPr>
            <a:solidFill>
              <a:srgbClr val="669999">
                <a:alpha val="67000"/>
              </a:srgbClr>
            </a:solidFill>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'5. Stakeholder Star'!$B$18:$B$22</c:f>
              <c:strCache/>
            </c:strRef>
          </c:cat>
          <c:val>
            <c:numRef>
              <c:f>'5. Stakeholder Star'!$F$18:$F$22</c:f>
              <c:numCache/>
            </c:numRef>
          </c:val>
        </c:ser>
        <c:axId val="44468328"/>
        <c:axId val="64670633"/>
      </c:radarChart>
      <c:catAx>
        <c:axId val="444683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99CC00"/>
                </a:solidFill>
              </a:defRPr>
            </a:pPr>
          </a:p>
        </c:txPr>
        <c:crossAx val="64670633"/>
        <c:crosses val="autoZero"/>
        <c:auto val="0"/>
        <c:lblOffset val="100"/>
        <c:tickLblSkip val="1"/>
        <c:noMultiLvlLbl val="0"/>
      </c:catAx>
      <c:valAx>
        <c:axId val="64670633"/>
        <c:scaling>
          <c:orientation val="minMax"/>
          <c:max val="1"/>
          <c:min val="0"/>
        </c:scaling>
        <c:axPos val="l"/>
        <c:majorGridlines>
          <c:spPr>
            <a:ln w="3175">
              <a:solidFill>
                <a:srgbClr val="A2BD90"/>
              </a:solidFill>
            </a:ln>
          </c:spPr>
        </c:majorGridlines>
        <c:delete val="0"/>
        <c:numFmt formatCode="General" sourceLinked="1"/>
        <c:majorTickMark val="cross"/>
        <c:minorTickMark val="none"/>
        <c:tickLblPos val="none"/>
        <c:spPr>
          <a:ln w="3175">
            <a:solidFill>
              <a:srgbClr val="808080"/>
            </a:solidFill>
          </a:ln>
        </c:spPr>
        <c:crossAx val="44468328"/>
        <c:crossesAt val="1"/>
        <c:crossBetween val="between"/>
        <c:dispUnits/>
        <c:majorUnit val="0.2"/>
        <c:minorUnit val="0.04000000000000003"/>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25"/>
          <c:y val="0.248"/>
          <c:w val="0.37675"/>
          <c:h val="0.548"/>
        </c:manualLayout>
      </c:layout>
      <c:radarChart>
        <c:radarStyle val="filled"/>
        <c:varyColors val="0"/>
        <c:ser>
          <c:idx val="0"/>
          <c:order val="0"/>
          <c:spPr>
            <a:solidFill>
              <a:srgbClr val="669999">
                <a:alpha val="67000"/>
              </a:srgbClr>
            </a:solidFill>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'6. Indicator Star'!$B$18:$B$34</c:f>
              <c:strCache/>
            </c:strRef>
          </c:cat>
          <c:val>
            <c:numRef>
              <c:f>'6. Indicator Star'!$F$18:$F$34</c:f>
              <c:numCache/>
            </c:numRef>
          </c:val>
        </c:ser>
        <c:axId val="45164786"/>
        <c:axId val="3829891"/>
      </c:radarChart>
      <c:catAx>
        <c:axId val="451647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99CC00"/>
                </a:solidFill>
              </a:defRPr>
            </a:pPr>
          </a:p>
        </c:txPr>
        <c:crossAx val="3829891"/>
        <c:crosses val="autoZero"/>
        <c:auto val="0"/>
        <c:lblOffset val="100"/>
        <c:tickLblSkip val="1"/>
        <c:noMultiLvlLbl val="0"/>
      </c:catAx>
      <c:valAx>
        <c:axId val="3829891"/>
        <c:scaling>
          <c:orientation val="minMax"/>
          <c:max val="1"/>
          <c:min val="0"/>
        </c:scaling>
        <c:axPos val="l"/>
        <c:majorGridlines>
          <c:spPr>
            <a:ln w="3175">
              <a:solidFill>
                <a:srgbClr val="A2BD90"/>
              </a:solidFill>
            </a:ln>
          </c:spPr>
        </c:majorGridlines>
        <c:delete val="0"/>
        <c:numFmt formatCode="General" sourceLinked="1"/>
        <c:majorTickMark val="cross"/>
        <c:minorTickMark val="none"/>
        <c:tickLblPos val="none"/>
        <c:spPr>
          <a:ln w="3175">
            <a:solidFill>
              <a:srgbClr val="808080"/>
            </a:solidFill>
          </a:ln>
        </c:spPr>
        <c:crossAx val="45164786"/>
        <c:crossesAt val="1"/>
        <c:crossBetween val="between"/>
        <c:dispUnits/>
        <c:majorUnit val="0.2"/>
        <c:minorUnit val="0.04000000000000003"/>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2333625</xdr:colOff>
      <xdr:row>0</xdr:row>
      <xdr:rowOff>142875</xdr:rowOff>
    </xdr:from>
    <xdr:to>
      <xdr:col>3</xdr:col>
      <xdr:colOff>4448175</xdr:colOff>
      <xdr:row>2</xdr:row>
      <xdr:rowOff>19050</xdr:rowOff>
    </xdr:to>
    <xdr:pic>
      <xdr:nvPicPr>
        <xdr:cNvPr id="1" name="Grafik 3"/>
        <xdr:cNvPicPr preferRelativeResize="1">
          <a:picLocks noChangeAspect="1"/>
        </xdr:cNvPicPr>
      </xdr:nvPicPr>
      <xdr:blipFill>
        <a:blip r:embed="rId1"/>
        <a:stretch>
          <a:fillRect/>
        </a:stretch>
      </xdr:blipFill>
      <xdr:spPr>
        <a:xfrm>
          <a:off x="3886200" y="142875"/>
          <a:ext cx="21145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219075</xdr:colOff>
      <xdr:row>0</xdr:row>
      <xdr:rowOff>123825</xdr:rowOff>
    </xdr:from>
    <xdr:to>
      <xdr:col>21</xdr:col>
      <xdr:colOff>742950</xdr:colOff>
      <xdr:row>5</xdr:row>
      <xdr:rowOff>28575</xdr:rowOff>
    </xdr:to>
    <xdr:pic>
      <xdr:nvPicPr>
        <xdr:cNvPr id="1" name="Grafik 3"/>
        <xdr:cNvPicPr preferRelativeResize="1">
          <a:picLocks noChangeAspect="1"/>
        </xdr:cNvPicPr>
      </xdr:nvPicPr>
      <xdr:blipFill>
        <a:blip r:embed="rId1"/>
        <a:stretch>
          <a:fillRect/>
        </a:stretch>
      </xdr:blipFill>
      <xdr:spPr>
        <a:xfrm>
          <a:off x="7429500" y="123825"/>
          <a:ext cx="21240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104775</xdr:rowOff>
    </xdr:from>
    <xdr:to>
      <xdr:col>5</xdr:col>
      <xdr:colOff>857250</xdr:colOff>
      <xdr:row>15</xdr:row>
      <xdr:rowOff>790575</xdr:rowOff>
    </xdr:to>
    <xdr:graphicFrame>
      <xdr:nvGraphicFramePr>
        <xdr:cNvPr id="1" name="Diagramm 1"/>
        <xdr:cNvGraphicFramePr/>
      </xdr:nvGraphicFramePr>
      <xdr:xfrm>
        <a:off x="9525" y="771525"/>
        <a:ext cx="5676900" cy="39243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28575</xdr:rowOff>
    </xdr:from>
    <xdr:to>
      <xdr:col>1</xdr:col>
      <xdr:colOff>428625</xdr:colOff>
      <xdr:row>3</xdr:row>
      <xdr:rowOff>161925</xdr:rowOff>
    </xdr:to>
    <xdr:pic>
      <xdr:nvPicPr>
        <xdr:cNvPr id="2" name="Grafik 3" descr="saemchen180px.png"/>
        <xdr:cNvPicPr preferRelativeResize="1">
          <a:picLocks noChangeAspect="1"/>
        </xdr:cNvPicPr>
      </xdr:nvPicPr>
      <xdr:blipFill>
        <a:blip r:embed="rId2"/>
        <a:stretch>
          <a:fillRect/>
        </a:stretch>
      </xdr:blipFill>
      <xdr:spPr>
        <a:xfrm>
          <a:off x="200025" y="219075"/>
          <a:ext cx="41910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104775</xdr:rowOff>
    </xdr:from>
    <xdr:to>
      <xdr:col>5</xdr:col>
      <xdr:colOff>857250</xdr:colOff>
      <xdr:row>15</xdr:row>
      <xdr:rowOff>790575</xdr:rowOff>
    </xdr:to>
    <xdr:graphicFrame>
      <xdr:nvGraphicFramePr>
        <xdr:cNvPr id="1" name="Diagramm 1"/>
        <xdr:cNvGraphicFramePr/>
      </xdr:nvGraphicFramePr>
      <xdr:xfrm>
        <a:off x="9525" y="771525"/>
        <a:ext cx="5676900" cy="39243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28575</xdr:rowOff>
    </xdr:from>
    <xdr:to>
      <xdr:col>1</xdr:col>
      <xdr:colOff>428625</xdr:colOff>
      <xdr:row>3</xdr:row>
      <xdr:rowOff>161925</xdr:rowOff>
    </xdr:to>
    <xdr:pic>
      <xdr:nvPicPr>
        <xdr:cNvPr id="2" name="Grafik 3" descr="saemchen180px.png"/>
        <xdr:cNvPicPr preferRelativeResize="1">
          <a:picLocks noChangeAspect="1"/>
        </xdr:cNvPicPr>
      </xdr:nvPicPr>
      <xdr:blipFill>
        <a:blip r:embed="rId2"/>
        <a:stretch>
          <a:fillRect/>
        </a:stretch>
      </xdr:blipFill>
      <xdr:spPr>
        <a:xfrm>
          <a:off x="200025" y="219075"/>
          <a:ext cx="4191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28575</xdr:rowOff>
    </xdr:from>
    <xdr:to>
      <xdr:col>1</xdr:col>
      <xdr:colOff>428625</xdr:colOff>
      <xdr:row>3</xdr:row>
      <xdr:rowOff>161925</xdr:rowOff>
    </xdr:to>
    <xdr:pic>
      <xdr:nvPicPr>
        <xdr:cNvPr id="1" name="Grafik 3" descr="saemchen180px.png"/>
        <xdr:cNvPicPr preferRelativeResize="1">
          <a:picLocks noChangeAspect="1"/>
        </xdr:cNvPicPr>
      </xdr:nvPicPr>
      <xdr:blipFill>
        <a:blip r:embed="rId1"/>
        <a:stretch>
          <a:fillRect/>
        </a:stretch>
      </xdr:blipFill>
      <xdr:spPr>
        <a:xfrm>
          <a:off x="200025" y="219075"/>
          <a:ext cx="419100" cy="419100"/>
        </a:xfrm>
        <a:prstGeom prst="rect">
          <a:avLst/>
        </a:prstGeom>
        <a:noFill/>
        <a:ln w="9525" cmpd="sng">
          <a:noFill/>
        </a:ln>
      </xdr:spPr>
    </xdr:pic>
    <xdr:clientData/>
  </xdr:twoCellAnchor>
  <xdr:twoCellAnchor>
    <xdr:from>
      <xdr:col>0</xdr:col>
      <xdr:colOff>9525</xdr:colOff>
      <xdr:row>4</xdr:row>
      <xdr:rowOff>104775</xdr:rowOff>
    </xdr:from>
    <xdr:to>
      <xdr:col>5</xdr:col>
      <xdr:colOff>857250</xdr:colOff>
      <xdr:row>15</xdr:row>
      <xdr:rowOff>790575</xdr:rowOff>
    </xdr:to>
    <xdr:graphicFrame>
      <xdr:nvGraphicFramePr>
        <xdr:cNvPr id="2" name="Diagramm 1"/>
        <xdr:cNvGraphicFramePr/>
      </xdr:nvGraphicFramePr>
      <xdr:xfrm>
        <a:off x="9525" y="771525"/>
        <a:ext cx="5676900" cy="3924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D36"/>
  <sheetViews>
    <sheetView showGridLines="0" tabSelected="1" zoomScalePageLayoutView="0" workbookViewId="0" topLeftCell="A1">
      <selection activeCell="B21" sqref="B21:D21"/>
    </sheetView>
  </sheetViews>
  <sheetFormatPr defaultColWidth="10.8515625" defaultRowHeight="15"/>
  <cols>
    <col min="1" max="1" width="2.8515625" style="19" customWidth="1"/>
    <col min="2" max="2" width="8.7109375" style="19" customWidth="1"/>
    <col min="3" max="3" width="11.7109375" style="19" customWidth="1"/>
    <col min="4" max="4" width="70.421875" style="19" customWidth="1"/>
    <col min="5" max="16384" width="10.8515625" style="19" customWidth="1"/>
  </cols>
  <sheetData>
    <row r="1" spans="1:4" ht="14.25">
      <c r="A1" s="15"/>
      <c r="B1" s="15"/>
      <c r="C1" s="15"/>
      <c r="D1" s="15"/>
    </row>
    <row r="2" spans="1:4" ht="48" customHeight="1">
      <c r="A2" s="15"/>
      <c r="B2" s="149" t="s">
        <v>140</v>
      </c>
      <c r="C2" s="150"/>
      <c r="D2" s="150"/>
    </row>
    <row r="3" spans="1:3" ht="15">
      <c r="A3" s="15"/>
      <c r="B3" s="68" t="s">
        <v>0</v>
      </c>
      <c r="C3" s="68" t="s">
        <v>104</v>
      </c>
    </row>
    <row r="4" spans="1:4" ht="14.25">
      <c r="A4" s="15"/>
      <c r="B4" s="15"/>
      <c r="C4" s="15"/>
      <c r="D4" s="15"/>
    </row>
    <row r="5" spans="1:4" ht="18.75" customHeight="1">
      <c r="A5" s="15"/>
      <c r="B5" s="140" t="s">
        <v>304</v>
      </c>
      <c r="C5" s="140"/>
      <c r="D5" s="140"/>
    </row>
    <row r="6" spans="1:4" ht="75" customHeight="1">
      <c r="A6" s="15"/>
      <c r="B6" s="151" t="s">
        <v>105</v>
      </c>
      <c r="C6" s="152"/>
      <c r="D6" s="152"/>
    </row>
    <row r="7" spans="1:4" ht="14.25">
      <c r="A7" s="15"/>
      <c r="B7" s="15"/>
      <c r="C7" s="15"/>
      <c r="D7" s="15"/>
    </row>
    <row r="8" spans="1:4" ht="18.75" customHeight="1">
      <c r="A8" s="15"/>
      <c r="B8" s="140" t="s">
        <v>106</v>
      </c>
      <c r="C8" s="140"/>
      <c r="D8" s="140"/>
    </row>
    <row r="9" spans="1:4" ht="24" customHeight="1">
      <c r="A9" s="15"/>
      <c r="B9" s="146" t="s">
        <v>107</v>
      </c>
      <c r="C9" s="146"/>
      <c r="D9" s="69" t="s">
        <v>110</v>
      </c>
    </row>
    <row r="10" spans="1:4" ht="48" customHeight="1">
      <c r="A10" s="15"/>
      <c r="B10" s="146" t="s">
        <v>108</v>
      </c>
      <c r="C10" s="146"/>
      <c r="D10" s="69" t="s">
        <v>111</v>
      </c>
    </row>
    <row r="11" spans="1:4" ht="76.5" customHeight="1">
      <c r="A11" s="15"/>
      <c r="B11" s="147" t="s">
        <v>100</v>
      </c>
      <c r="C11" s="147"/>
      <c r="D11" s="69" t="s">
        <v>113</v>
      </c>
    </row>
    <row r="12" spans="1:4" ht="60.75" customHeight="1">
      <c r="A12" s="15"/>
      <c r="B12" s="147" t="s">
        <v>101</v>
      </c>
      <c r="C12" s="147"/>
      <c r="D12" s="69" t="s">
        <v>112</v>
      </c>
    </row>
    <row r="13" spans="1:4" ht="60.75" customHeight="1">
      <c r="A13" s="15"/>
      <c r="B13" s="147" t="s">
        <v>102</v>
      </c>
      <c r="C13" s="147"/>
      <c r="D13" s="69" t="s">
        <v>116</v>
      </c>
    </row>
    <row r="14" spans="1:4" ht="34.5" customHeight="1">
      <c r="A14" s="15"/>
      <c r="B14" s="147" t="s">
        <v>103</v>
      </c>
      <c r="C14" s="147"/>
      <c r="D14" s="69" t="s">
        <v>121</v>
      </c>
    </row>
    <row r="15" spans="1:4" ht="36.75" customHeight="1">
      <c r="A15" s="15"/>
      <c r="B15" s="146" t="s">
        <v>109</v>
      </c>
      <c r="C15" s="146"/>
      <c r="D15" s="69" t="s">
        <v>126</v>
      </c>
    </row>
    <row r="16" spans="1:4" ht="32.25" customHeight="1">
      <c r="A16" s="15"/>
      <c r="B16" s="148" t="s">
        <v>122</v>
      </c>
      <c r="C16" s="148"/>
      <c r="D16" s="69" t="s">
        <v>127</v>
      </c>
    </row>
    <row r="17" spans="1:4" ht="32.25" customHeight="1">
      <c r="A17" s="15"/>
      <c r="B17" s="148" t="s">
        <v>123</v>
      </c>
      <c r="C17" s="148"/>
      <c r="D17" s="69" t="s">
        <v>128</v>
      </c>
    </row>
    <row r="18" spans="1:4" ht="28.5" customHeight="1">
      <c r="A18" s="15"/>
      <c r="B18" s="148" t="s">
        <v>124</v>
      </c>
      <c r="C18" s="148"/>
      <c r="D18" s="69" t="s">
        <v>129</v>
      </c>
    </row>
    <row r="19" spans="1:4" ht="15" customHeight="1">
      <c r="A19" s="15"/>
      <c r="B19" s="74"/>
      <c r="C19" s="74"/>
      <c r="D19" s="54"/>
    </row>
    <row r="20" spans="1:4" ht="15">
      <c r="A20" s="15"/>
      <c r="B20" s="140" t="s">
        <v>125</v>
      </c>
      <c r="C20" s="140"/>
      <c r="D20" s="140"/>
    </row>
    <row r="21" spans="1:4" ht="19.5" customHeight="1">
      <c r="A21" s="15"/>
      <c r="B21" s="153" t="s">
        <v>302</v>
      </c>
      <c r="C21" s="153"/>
      <c r="D21" s="153"/>
    </row>
    <row r="22" spans="1:4" ht="1.5" customHeight="1">
      <c r="A22" s="15"/>
      <c r="B22" s="46"/>
      <c r="C22" s="46"/>
      <c r="D22" s="24"/>
    </row>
    <row r="23" spans="1:4" ht="19.5" customHeight="1">
      <c r="A23" s="15"/>
      <c r="B23" s="154" t="s">
        <v>130</v>
      </c>
      <c r="C23" s="154"/>
      <c r="D23" s="154"/>
    </row>
    <row r="24" spans="1:4" ht="1.5" customHeight="1">
      <c r="A24" s="15"/>
      <c r="B24" s="47"/>
      <c r="C24" s="47"/>
      <c r="D24" s="24"/>
    </row>
    <row r="25" spans="1:4" ht="19.5" customHeight="1">
      <c r="A25" s="15"/>
      <c r="B25" s="155" t="s">
        <v>131</v>
      </c>
      <c r="C25" s="156"/>
      <c r="D25" s="156"/>
    </row>
    <row r="26" spans="1:4" ht="14.25">
      <c r="A26" s="15"/>
      <c r="B26" s="15"/>
      <c r="C26" s="15"/>
      <c r="D26" s="15"/>
    </row>
    <row r="27" spans="1:4" ht="15">
      <c r="A27" s="15"/>
      <c r="B27" s="140" t="s">
        <v>132</v>
      </c>
      <c r="C27" s="140"/>
      <c r="D27" s="141"/>
    </row>
    <row r="28" spans="1:4" ht="15">
      <c r="A28" s="15"/>
      <c r="B28" s="142" t="s">
        <v>134</v>
      </c>
      <c r="C28" s="143"/>
      <c r="D28" s="143"/>
    </row>
    <row r="29" spans="1:4" ht="15">
      <c r="A29" s="15"/>
      <c r="B29" s="142" t="s">
        <v>133</v>
      </c>
      <c r="C29" s="143"/>
      <c r="D29" s="144"/>
    </row>
    <row r="30" spans="1:4" ht="15">
      <c r="A30" s="15"/>
      <c r="B30" s="142" t="s">
        <v>135</v>
      </c>
      <c r="C30" s="143"/>
      <c r="D30" s="144"/>
    </row>
    <row r="31" spans="1:4" ht="15">
      <c r="A31" s="15"/>
      <c r="B31" s="142" t="s">
        <v>136</v>
      </c>
      <c r="C31" s="143"/>
      <c r="D31" s="144"/>
    </row>
    <row r="32" spans="1:4" ht="30" customHeight="1">
      <c r="A32" s="15"/>
      <c r="B32" s="145" t="s">
        <v>137</v>
      </c>
      <c r="C32" s="139"/>
      <c r="D32" s="144"/>
    </row>
    <row r="33" spans="1:4" ht="15">
      <c r="A33" s="15"/>
      <c r="B33" s="142" t="s">
        <v>303</v>
      </c>
      <c r="C33" s="143"/>
      <c r="D33" s="144"/>
    </row>
    <row r="34" spans="1:4" ht="14.25">
      <c r="A34" s="15"/>
      <c r="B34" s="15"/>
      <c r="C34" s="15"/>
      <c r="D34" s="15"/>
    </row>
    <row r="35" spans="1:4" ht="15">
      <c r="A35" s="15"/>
      <c r="B35" s="140" t="s">
        <v>138</v>
      </c>
      <c r="C35" s="140"/>
      <c r="D35" s="141"/>
    </row>
    <row r="36" spans="2:4" ht="28.5" customHeight="1">
      <c r="B36" s="139" t="s">
        <v>139</v>
      </c>
      <c r="C36" s="139"/>
      <c r="D36" s="139"/>
    </row>
  </sheetData>
  <sheetProtection password="C097" sheet="1"/>
  <mergeCells count="27">
    <mergeCell ref="B33:D33"/>
    <mergeCell ref="B17:C17"/>
    <mergeCell ref="B18:C18"/>
    <mergeCell ref="B28:D28"/>
    <mergeCell ref="B29:D29"/>
    <mergeCell ref="B30:D30"/>
    <mergeCell ref="B21:D21"/>
    <mergeCell ref="B23:D23"/>
    <mergeCell ref="B25:D25"/>
    <mergeCell ref="B15:C15"/>
    <mergeCell ref="B16:C16"/>
    <mergeCell ref="B10:C10"/>
    <mergeCell ref="B12:C12"/>
    <mergeCell ref="B13:C13"/>
    <mergeCell ref="B2:D2"/>
    <mergeCell ref="B6:D6"/>
    <mergeCell ref="B14:C14"/>
    <mergeCell ref="B36:D36"/>
    <mergeCell ref="B35:D35"/>
    <mergeCell ref="B31:D31"/>
    <mergeCell ref="B32:D32"/>
    <mergeCell ref="B5:D5"/>
    <mergeCell ref="B20:D20"/>
    <mergeCell ref="B27:D27"/>
    <mergeCell ref="B8:D8"/>
    <mergeCell ref="B9:C9"/>
    <mergeCell ref="B11:C11"/>
  </mergeCells>
  <hyperlinks>
    <hyperlink ref="B9:C9" location="'1. Allgemeines'!A1" display="1. Allgemeines"/>
    <hyperlink ref="B10:C10" location="'2. Berechnung'!A1" display="2. Berechnung"/>
    <hyperlink ref="B15:C15" location="'3. GW-Matrix'!A1" display="3. GW-Matrix"/>
    <hyperlink ref="B16:C16" location="'4. Werte-Stern'!A1" display="4. Werte-Stern"/>
    <hyperlink ref="B17:C17" location="'5. Gruppen-Stern'!A1" display="5.Gruppen-Stern"/>
    <hyperlink ref="B18:C18" location="'6. Indikatoren-Stern'!A1" display="6.Indikatoren-Stern"/>
  </hyperlinks>
  <printOptions/>
  <pageMargins left="0.52" right="0.59" top="0.7874015748031497" bottom="0.787401574803149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C28"/>
  <sheetViews>
    <sheetView showGridLines="0" zoomScalePageLayoutView="0" workbookViewId="0" topLeftCell="A1">
      <selection activeCell="C6" sqref="C6"/>
    </sheetView>
  </sheetViews>
  <sheetFormatPr defaultColWidth="10.8515625" defaultRowHeight="15"/>
  <cols>
    <col min="1" max="1" width="2.8515625" style="19" customWidth="1"/>
    <col min="2" max="2" width="29.7109375" style="19" customWidth="1"/>
    <col min="3" max="3" width="55.00390625" style="21" customWidth="1"/>
    <col min="4" max="16384" width="10.8515625" style="19" customWidth="1"/>
  </cols>
  <sheetData>
    <row r="1" spans="1:3" ht="14.25">
      <c r="A1" s="15"/>
      <c r="B1" s="16"/>
      <c r="C1" s="17"/>
    </row>
    <row r="2" spans="1:3" ht="15">
      <c r="A2" s="15"/>
      <c r="B2" s="158" t="s">
        <v>141</v>
      </c>
      <c r="C2" s="158"/>
    </row>
    <row r="3" spans="1:3" ht="20.25">
      <c r="A3" s="15"/>
      <c r="B3" s="157" t="s">
        <v>157</v>
      </c>
      <c r="C3" s="157"/>
    </row>
    <row r="4" spans="1:3" ht="22.5" customHeight="1">
      <c r="A4" s="15"/>
      <c r="B4" s="23" t="s">
        <v>142</v>
      </c>
      <c r="C4" s="22"/>
    </row>
    <row r="5" spans="1:3" ht="14.25">
      <c r="A5" s="15"/>
      <c r="B5" s="16"/>
      <c r="C5" s="17"/>
    </row>
    <row r="6" spans="1:3" ht="19.5" customHeight="1">
      <c r="A6" s="15"/>
      <c r="B6" s="105" t="s">
        <v>143</v>
      </c>
      <c r="C6" s="70"/>
    </row>
    <row r="7" spans="1:3" ht="19.5" customHeight="1">
      <c r="A7" s="15"/>
      <c r="B7" s="65" t="s">
        <v>144</v>
      </c>
      <c r="C7" s="70"/>
    </row>
    <row r="8" spans="1:3" ht="19.5" customHeight="1">
      <c r="A8" s="15"/>
      <c r="B8" s="65" t="s">
        <v>145</v>
      </c>
      <c r="C8" s="70"/>
    </row>
    <row r="9" spans="1:3" ht="19.5" customHeight="1">
      <c r="A9" s="15"/>
      <c r="B9" s="65" t="s">
        <v>146</v>
      </c>
      <c r="C9" s="70"/>
    </row>
    <row r="10" spans="1:3" ht="19.5" customHeight="1">
      <c r="A10" s="15"/>
      <c r="B10" s="65" t="s">
        <v>94</v>
      </c>
      <c r="C10" s="70"/>
    </row>
    <row r="11" spans="1:3" ht="19.5" customHeight="1">
      <c r="A11" s="15"/>
      <c r="B11" s="65" t="s">
        <v>147</v>
      </c>
      <c r="C11" s="70">
        <v>10</v>
      </c>
    </row>
    <row r="12" spans="1:3" ht="19.5" customHeight="1">
      <c r="A12" s="15"/>
      <c r="B12" s="65" t="s">
        <v>148</v>
      </c>
      <c r="C12" s="57" t="str">
        <f>IF(C11=1,"yes","no")</f>
        <v>no</v>
      </c>
    </row>
    <row r="13" spans="1:3" ht="14.25">
      <c r="A13" s="15"/>
      <c r="B13" s="55"/>
      <c r="C13" s="56" t="s">
        <v>149</v>
      </c>
    </row>
    <row r="14" spans="1:3" ht="9.75" customHeight="1">
      <c r="A14" s="15"/>
      <c r="B14" s="20"/>
      <c r="C14" s="50"/>
    </row>
    <row r="15" spans="1:3" ht="19.5" customHeight="1">
      <c r="A15" s="15"/>
      <c r="B15" s="65" t="s">
        <v>150</v>
      </c>
      <c r="C15" s="70">
        <v>2015</v>
      </c>
    </row>
    <row r="16" spans="1:3" ht="9.75" customHeight="1">
      <c r="A16" s="15"/>
      <c r="B16" s="106"/>
      <c r="C16" s="71"/>
    </row>
    <row r="17" spans="1:3" ht="19.5" customHeight="1">
      <c r="A17" s="15"/>
      <c r="B17" s="105" t="s">
        <v>151</v>
      </c>
      <c r="C17" s="70"/>
    </row>
    <row r="18" spans="1:3" ht="19.5" customHeight="1">
      <c r="A18" s="15"/>
      <c r="B18" s="65" t="s">
        <v>152</v>
      </c>
      <c r="C18" s="70"/>
    </row>
    <row r="19" spans="1:3" ht="19.5" customHeight="1">
      <c r="A19" s="15"/>
      <c r="B19" s="65" t="s">
        <v>153</v>
      </c>
      <c r="C19" s="70"/>
    </row>
    <row r="20" spans="1:3" ht="9.75" customHeight="1">
      <c r="A20" s="15"/>
      <c r="B20" s="106"/>
      <c r="C20" s="72"/>
    </row>
    <row r="21" spans="1:3" ht="19.5" customHeight="1">
      <c r="A21" s="15"/>
      <c r="B21" s="105" t="s">
        <v>154</v>
      </c>
      <c r="C21" s="70"/>
    </row>
    <row r="22" spans="1:3" ht="19.5" customHeight="1">
      <c r="A22" s="15"/>
      <c r="B22" s="132" t="s">
        <v>152</v>
      </c>
      <c r="C22" s="70"/>
    </row>
    <row r="23" spans="1:3" ht="19.5" customHeight="1">
      <c r="A23" s="15"/>
      <c r="B23" s="132" t="s">
        <v>153</v>
      </c>
      <c r="C23" s="70"/>
    </row>
    <row r="24" spans="1:3" ht="9.75" customHeight="1">
      <c r="A24" s="15"/>
      <c r="B24" s="106"/>
      <c r="C24" s="72"/>
    </row>
    <row r="25" spans="1:3" ht="64.5" customHeight="1">
      <c r="A25" s="15"/>
      <c r="B25" s="107" t="s">
        <v>155</v>
      </c>
      <c r="C25" s="70"/>
    </row>
    <row r="26" spans="1:3" ht="9.75" customHeight="1">
      <c r="A26" s="15"/>
      <c r="B26" s="108"/>
      <c r="C26" s="73"/>
    </row>
    <row r="27" spans="2:3" ht="64.5" customHeight="1">
      <c r="B27" s="64" t="s">
        <v>156</v>
      </c>
      <c r="C27" s="70"/>
    </row>
    <row r="28" spans="1:3" ht="120.75" customHeight="1">
      <c r="A28" s="15"/>
      <c r="B28" s="15"/>
      <c r="C28" s="17"/>
    </row>
  </sheetData>
  <sheetProtection password="C097" sheet="1"/>
  <mergeCells count="2">
    <mergeCell ref="B3:C3"/>
    <mergeCell ref="B2:C2"/>
  </mergeCells>
  <conditionalFormatting sqref="C11">
    <cfRule type="cellIs" priority="1" dxfId="2" operator="notBetween">
      <formula>1</formula>
      <formula>1000000</formula>
    </cfRule>
  </conditionalFormatting>
  <printOptions/>
  <pageMargins left="0.56" right="0.7" top="0.6" bottom="0.7874015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117"/>
  <sheetViews>
    <sheetView showGridLines="0" zoomScalePageLayoutView="0" workbookViewId="0" topLeftCell="A1">
      <pane ySplit="7" topLeftCell="A8" activePane="bottomLeft" state="frozen"/>
      <selection pane="topLeft" activeCell="A1" sqref="A1"/>
      <selection pane="bottomLeft" activeCell="D10" sqref="D10"/>
    </sheetView>
  </sheetViews>
  <sheetFormatPr defaultColWidth="10.8515625" defaultRowHeight="15"/>
  <cols>
    <col min="1" max="1" width="2.8515625" style="19" customWidth="1"/>
    <col min="2" max="2" width="8.140625" style="27" customWidth="1"/>
    <col min="3" max="3" width="42.8515625" style="28" customWidth="1"/>
    <col min="4" max="4" width="14.28125" style="29" customWidth="1"/>
    <col min="5" max="6" width="28.28125" style="27" customWidth="1"/>
    <col min="7" max="7" width="8.421875" style="29" customWidth="1"/>
    <col min="8" max="8" width="7.421875" style="30" customWidth="1"/>
    <col min="9" max="9" width="7.421875" style="31" customWidth="1"/>
    <col min="10" max="16384" width="10.8515625" style="19" customWidth="1"/>
  </cols>
  <sheetData>
    <row r="1" spans="1:9" ht="14.25">
      <c r="A1" s="15"/>
      <c r="B1" s="16"/>
      <c r="C1" s="20"/>
      <c r="D1" s="18"/>
      <c r="E1" s="16"/>
      <c r="F1" s="16"/>
      <c r="G1" s="18"/>
      <c r="H1" s="25"/>
      <c r="I1" s="26"/>
    </row>
    <row r="2" spans="1:9" ht="15">
      <c r="A2" s="15"/>
      <c r="B2" s="158" t="s">
        <v>141</v>
      </c>
      <c r="C2" s="158"/>
      <c r="D2" s="18"/>
      <c r="E2" s="16"/>
      <c r="F2" s="16"/>
      <c r="G2" s="174">
        <f>""&amp;IF('1. General'!C11=1," (für EPUs skaliert)","")</f>
      </c>
      <c r="H2" s="174"/>
      <c r="I2" s="174"/>
    </row>
    <row r="3" spans="1:9" ht="5.25" customHeight="1">
      <c r="A3" s="15"/>
      <c r="B3" s="150" t="s">
        <v>159</v>
      </c>
      <c r="C3" s="150"/>
      <c r="D3" s="150"/>
      <c r="E3" s="150"/>
      <c r="F3" s="16"/>
      <c r="G3" s="175"/>
      <c r="H3" s="175"/>
      <c r="I3" s="175"/>
    </row>
    <row r="4" spans="1:9" ht="19.5" customHeight="1">
      <c r="A4" s="15"/>
      <c r="B4" s="150"/>
      <c r="C4" s="150"/>
      <c r="D4" s="150"/>
      <c r="E4" s="150"/>
      <c r="F4" s="163" t="s">
        <v>158</v>
      </c>
      <c r="G4" s="179">
        <f>H4/I4</f>
        <v>0</v>
      </c>
      <c r="H4" s="171">
        <f>SUM(H8+H13+H19+H42+H63+H82)*1000/SUM(I8+I13+I19+I42+I63)</f>
        <v>0</v>
      </c>
      <c r="I4" s="177">
        <f>SUM(I8+I13+I19+I42+I63)*1000/SUM(I8+I13+I19+I42+I63)</f>
        <v>1000</v>
      </c>
    </row>
    <row r="5" spans="1:9" ht="14.25">
      <c r="A5" s="15"/>
      <c r="B5" s="143" t="str">
        <f>"Company: "&amp;'1. General'!C6&amp;", Year: "&amp;'1. General'!C15</f>
        <v>Company: , Year: 2015</v>
      </c>
      <c r="C5" s="143"/>
      <c r="D5" s="143"/>
      <c r="E5" s="159"/>
      <c r="F5" s="164"/>
      <c r="G5" s="180"/>
      <c r="H5" s="172"/>
      <c r="I5" s="178"/>
    </row>
    <row r="6" spans="1:9" ht="14.25">
      <c r="A6" s="15"/>
      <c r="B6" s="16"/>
      <c r="C6" s="20"/>
      <c r="D6" s="18"/>
      <c r="E6" s="16"/>
      <c r="F6" s="16"/>
      <c r="G6" s="18"/>
      <c r="H6" s="25"/>
      <c r="I6" s="26"/>
    </row>
    <row r="7" spans="1:9" ht="51" customHeight="1">
      <c r="A7" s="15"/>
      <c r="B7" s="138" t="s">
        <v>117</v>
      </c>
      <c r="C7" s="83" t="s">
        <v>257</v>
      </c>
      <c r="D7" s="84" t="s">
        <v>114</v>
      </c>
      <c r="E7" s="85" t="s">
        <v>119</v>
      </c>
      <c r="F7" s="85" t="s">
        <v>118</v>
      </c>
      <c r="G7" s="135" t="s">
        <v>115</v>
      </c>
      <c r="H7" s="86" t="s">
        <v>120</v>
      </c>
      <c r="I7" s="136" t="s">
        <v>164</v>
      </c>
    </row>
    <row r="8" spans="1:9" ht="30" customHeight="1">
      <c r="A8" s="15"/>
      <c r="B8" s="93" t="s">
        <v>1</v>
      </c>
      <c r="C8" s="162" t="s">
        <v>160</v>
      </c>
      <c r="D8" s="162"/>
      <c r="E8" s="162"/>
      <c r="F8" s="162"/>
      <c r="G8" s="94">
        <f>H8/I8</f>
        <v>0</v>
      </c>
      <c r="H8" s="95">
        <f>H9</f>
        <v>0</v>
      </c>
      <c r="I8" s="95">
        <f>I9</f>
        <v>90</v>
      </c>
    </row>
    <row r="9" spans="1:9" ht="30" customHeight="1">
      <c r="A9" s="15"/>
      <c r="B9" s="90" t="s">
        <v>2</v>
      </c>
      <c r="C9" s="161" t="s">
        <v>161</v>
      </c>
      <c r="D9" s="161"/>
      <c r="E9" s="161"/>
      <c r="F9" s="161"/>
      <c r="G9" s="91">
        <f>IF(I9&lt;&gt;0,ROUND(SUM(H10:H12)/I9,1),"-")</f>
        <v>0</v>
      </c>
      <c r="H9" s="92">
        <f>G9*I9</f>
        <v>0</v>
      </c>
      <c r="I9" s="92">
        <v>90</v>
      </c>
    </row>
    <row r="10" spans="1:9" ht="52.5" customHeight="1">
      <c r="A10" s="15"/>
      <c r="B10" s="79" t="s">
        <v>3</v>
      </c>
      <c r="C10" s="79" t="s">
        <v>162</v>
      </c>
      <c r="D10" s="80" t="s">
        <v>298</v>
      </c>
      <c r="E10" s="81" t="s">
        <v>163</v>
      </c>
      <c r="F10" s="81" t="s">
        <v>163</v>
      </c>
      <c r="G10" s="80">
        <v>0</v>
      </c>
      <c r="H10" s="82">
        <f>I10*G10</f>
        <v>0</v>
      </c>
      <c r="I10" s="82">
        <f>$I$9*VLOOKUP(D10,$C$114:$D$117,2)/(VLOOKUP(D$10,$C$114:$D$117,2)+VLOOKUP(D$11,$C$114:$D$117,2)+VLOOKUP(D$12,$C$114:$D$117,2))</f>
        <v>36</v>
      </c>
    </row>
    <row r="11" spans="1:9" ht="71.25">
      <c r="A11" s="15"/>
      <c r="B11" s="51" t="s">
        <v>4</v>
      </c>
      <c r="C11" s="133" t="s">
        <v>165</v>
      </c>
      <c r="D11" s="76" t="s">
        <v>299</v>
      </c>
      <c r="E11" s="81" t="s">
        <v>163</v>
      </c>
      <c r="F11" s="81" t="s">
        <v>163</v>
      </c>
      <c r="G11" s="76">
        <v>0</v>
      </c>
      <c r="H11" s="59">
        <f>I11*G11</f>
        <v>0</v>
      </c>
      <c r="I11" s="59">
        <f>$I$9*VLOOKUP(D11,$C$114:$D$117,2)/(VLOOKUP(D$10,$C$114:$D$117,2)+VLOOKUP(D$11,$C$114:$D$117,2)+VLOOKUP(D$12,$C$114:$D$117,2))</f>
        <v>36</v>
      </c>
    </row>
    <row r="12" spans="1:9" ht="37.5" customHeight="1">
      <c r="A12" s="15"/>
      <c r="B12" s="87" t="s">
        <v>5</v>
      </c>
      <c r="C12" s="134" t="s">
        <v>166</v>
      </c>
      <c r="D12" s="88" t="s">
        <v>300</v>
      </c>
      <c r="E12" s="81" t="s">
        <v>163</v>
      </c>
      <c r="F12" s="81" t="s">
        <v>163</v>
      </c>
      <c r="G12" s="88">
        <v>0</v>
      </c>
      <c r="H12" s="89">
        <f>I12*G12</f>
        <v>0</v>
      </c>
      <c r="I12" s="89">
        <f>$I$9*VLOOKUP(D12,$C$114:$D$117,2)/(VLOOKUP(D$10,$C$114:$D$117,2)+VLOOKUP(D$11,$C$114:$D$117,2)+VLOOKUP(D$12,$C$114:$D$117,2))</f>
        <v>18</v>
      </c>
    </row>
    <row r="13" spans="1:9" ht="30" customHeight="1">
      <c r="A13" s="15"/>
      <c r="B13" s="93" t="s">
        <v>6</v>
      </c>
      <c r="C13" s="162" t="s">
        <v>167</v>
      </c>
      <c r="D13" s="162"/>
      <c r="E13" s="162"/>
      <c r="F13" s="162"/>
      <c r="G13" s="94">
        <f>H13/I13</f>
        <v>0</v>
      </c>
      <c r="H13" s="95">
        <f>H14</f>
        <v>0</v>
      </c>
      <c r="I13" s="95">
        <f>I14</f>
        <v>30</v>
      </c>
    </row>
    <row r="14" spans="1:9" ht="30" customHeight="1">
      <c r="A14" s="15"/>
      <c r="B14" s="90" t="s">
        <v>7</v>
      </c>
      <c r="C14" s="161" t="s">
        <v>168</v>
      </c>
      <c r="D14" s="161"/>
      <c r="E14" s="161"/>
      <c r="F14" s="161"/>
      <c r="G14" s="91">
        <f>IF(I14&lt;&gt;0,ROUND(SUM(H15:H18)/I14,1),"-")</f>
        <v>0</v>
      </c>
      <c r="H14" s="92">
        <f>G14*I14</f>
        <v>0</v>
      </c>
      <c r="I14" s="92">
        <v>30</v>
      </c>
    </row>
    <row r="15" spans="1:9" ht="30" customHeight="1">
      <c r="A15" s="15"/>
      <c r="B15" s="57" t="s">
        <v>8</v>
      </c>
      <c r="C15" s="79" t="s">
        <v>169</v>
      </c>
      <c r="D15" s="80" t="s">
        <v>299</v>
      </c>
      <c r="E15" s="81" t="s">
        <v>163</v>
      </c>
      <c r="F15" s="81" t="s">
        <v>163</v>
      </c>
      <c r="G15" s="80">
        <v>0</v>
      </c>
      <c r="H15" s="82">
        <f>I15*G15</f>
        <v>0</v>
      </c>
      <c r="I15" s="82">
        <f>$I$14*VLOOKUP(D15,$C$114:$D$117,2)/(VLOOKUP(D$15,$C$114:$D$117,2)+VLOOKUP(D$16,$C$114:$D$117,2)+VLOOKUP(D$17,$C$114:$D$117,2)+VLOOKUP(D$18,$C$114:$D$117,2))</f>
        <v>10</v>
      </c>
    </row>
    <row r="16" spans="1:9" ht="37.5" customHeight="1">
      <c r="A16" s="15"/>
      <c r="B16" s="52" t="s">
        <v>9</v>
      </c>
      <c r="C16" s="51" t="s">
        <v>170</v>
      </c>
      <c r="D16" s="76" t="s">
        <v>300</v>
      </c>
      <c r="E16" s="81" t="s">
        <v>163</v>
      </c>
      <c r="F16" s="81" t="s">
        <v>163</v>
      </c>
      <c r="G16" s="76">
        <v>0</v>
      </c>
      <c r="H16" s="59">
        <f>I16*G16</f>
        <v>0</v>
      </c>
      <c r="I16" s="59">
        <f>$I$14*VLOOKUP(D16,$C$114:$D$117,2)/(VLOOKUP(D$15,$C$114:$D$117,2)+VLOOKUP(D$16,$C$114:$D$117,2)+VLOOKUP(D$17,$C$114:$D$117,2)+VLOOKUP(D$18,$C$114:$D$117,2))</f>
        <v>5</v>
      </c>
    </row>
    <row r="17" spans="1:9" ht="30" customHeight="1">
      <c r="A17" s="15"/>
      <c r="B17" s="52" t="s">
        <v>10</v>
      </c>
      <c r="C17" s="49" t="s">
        <v>172</v>
      </c>
      <c r="D17" s="76" t="s">
        <v>298</v>
      </c>
      <c r="E17" s="81" t="s">
        <v>163</v>
      </c>
      <c r="F17" s="81" t="s">
        <v>163</v>
      </c>
      <c r="G17" s="76">
        <v>0</v>
      </c>
      <c r="H17" s="59">
        <f>I17*G17</f>
        <v>0</v>
      </c>
      <c r="I17" s="59">
        <f>$I$14*VLOOKUP(D17,$C$114:$D$117,2)/(VLOOKUP(D$15,$C$114:$D$117,2)+VLOOKUP(D$16,$C$114:$D$117,2)+VLOOKUP(D$17,$C$114:$D$117,2)+VLOOKUP(D$18,$C$114:$D$117,2))</f>
        <v>10</v>
      </c>
    </row>
    <row r="18" spans="1:9" ht="37.5" customHeight="1">
      <c r="A18" s="15"/>
      <c r="B18" s="96" t="s">
        <v>96</v>
      </c>
      <c r="C18" s="87" t="s">
        <v>171</v>
      </c>
      <c r="D18" s="88" t="s">
        <v>300</v>
      </c>
      <c r="E18" s="81" t="s">
        <v>163</v>
      </c>
      <c r="F18" s="81" t="s">
        <v>163</v>
      </c>
      <c r="G18" s="88">
        <v>0</v>
      </c>
      <c r="H18" s="89">
        <f>I18*G18</f>
        <v>0</v>
      </c>
      <c r="I18" s="89">
        <f>$I$14*VLOOKUP(D18,$C$114:$D$117,2)/(VLOOKUP(D$15,$C$114:$D$117,2)+VLOOKUP(D$16,$C$114:$D$117,2)+VLOOKUP(D$17,$C$114:$D$117,2)+VLOOKUP(D$18,$C$114:$D$117,2))</f>
        <v>5</v>
      </c>
    </row>
    <row r="19" spans="1:9" ht="30" customHeight="1">
      <c r="A19" s="15"/>
      <c r="B19" s="93" t="s">
        <v>11</v>
      </c>
      <c r="C19" s="162" t="s">
        <v>196</v>
      </c>
      <c r="D19" s="162"/>
      <c r="E19" s="162"/>
      <c r="F19" s="162"/>
      <c r="G19" s="94">
        <f>H19/I19</f>
        <v>0</v>
      </c>
      <c r="H19" s="95">
        <f>H20+H25+H29+H33+H37</f>
        <v>0</v>
      </c>
      <c r="I19" s="95">
        <f>I20+I25+I29+I33+I37</f>
        <v>320</v>
      </c>
    </row>
    <row r="20" spans="1:9" ht="30" customHeight="1">
      <c r="A20" s="15"/>
      <c r="B20" s="90" t="s">
        <v>12</v>
      </c>
      <c r="C20" s="161" t="s">
        <v>174</v>
      </c>
      <c r="D20" s="161"/>
      <c r="E20" s="161"/>
      <c r="F20" s="161"/>
      <c r="G20" s="91">
        <f>IF(I20&lt;&gt;0,ROUND(SUM(H21:H24)/I20,1),"-")</f>
        <v>0</v>
      </c>
      <c r="H20" s="92">
        <f>G20*I20</f>
        <v>0</v>
      </c>
      <c r="I20" s="92">
        <v>90</v>
      </c>
    </row>
    <row r="21" spans="1:9" ht="37.5" customHeight="1">
      <c r="A21" s="15"/>
      <c r="B21" s="79" t="s">
        <v>13</v>
      </c>
      <c r="C21" s="79" t="s">
        <v>175</v>
      </c>
      <c r="D21" s="80" t="s">
        <v>299</v>
      </c>
      <c r="E21" s="81" t="s">
        <v>163</v>
      </c>
      <c r="F21" s="81" t="s">
        <v>163</v>
      </c>
      <c r="G21" s="80">
        <v>0</v>
      </c>
      <c r="H21" s="82">
        <f>I21*G21</f>
        <v>0</v>
      </c>
      <c r="I21" s="82">
        <f>$I$20*VLOOKUP(D21,$C$114:$D$117,2)/(VLOOKUP(D$21,$C$114:$D$117,2)+VLOOKUP(D$22,$C$114:$D$117,2)+VLOOKUP(D$23,$C$114:$D$117,2)+VLOOKUP(D$24,$C$114:$D$117,2))</f>
        <v>22.5</v>
      </c>
    </row>
    <row r="22" spans="1:9" ht="30" customHeight="1">
      <c r="A22" s="15"/>
      <c r="B22" s="62" t="s">
        <v>14</v>
      </c>
      <c r="C22" s="62" t="s">
        <v>176</v>
      </c>
      <c r="D22" s="76" t="s">
        <v>299</v>
      </c>
      <c r="E22" s="81" t="s">
        <v>163</v>
      </c>
      <c r="F22" s="81" t="s">
        <v>163</v>
      </c>
      <c r="G22" s="76">
        <v>0</v>
      </c>
      <c r="H22" s="59">
        <f>I22*G22</f>
        <v>0</v>
      </c>
      <c r="I22" s="59">
        <f>$I$20*VLOOKUP(D22,$C$114:$D$117,2)/(VLOOKUP(D$21,$C$114:$D$117,2)+VLOOKUP(D$22,$C$114:$D$117,2)+VLOOKUP(D$23,$C$114:$D$117,2)+VLOOKUP(D$24,$C$114:$D$117,2))</f>
        <v>22.5</v>
      </c>
    </row>
    <row r="23" spans="1:9" ht="50.25" customHeight="1">
      <c r="A23" s="15"/>
      <c r="B23" s="51" t="s">
        <v>15</v>
      </c>
      <c r="C23" s="62" t="s">
        <v>177</v>
      </c>
      <c r="D23" s="76" t="s">
        <v>299</v>
      </c>
      <c r="E23" s="81" t="s">
        <v>163</v>
      </c>
      <c r="F23" s="81" t="s">
        <v>163</v>
      </c>
      <c r="G23" s="76">
        <v>0</v>
      </c>
      <c r="H23" s="59">
        <f>I23*G23</f>
        <v>0</v>
      </c>
      <c r="I23" s="59">
        <f>$I$20*VLOOKUP(D23,$C$114:$D$117,2)/(VLOOKUP(D$21,$C$114:$D$117,2)+VLOOKUP(D$22,$C$114:$D$117,2)+VLOOKUP(D$23,$C$114:$D$117,2)+VLOOKUP(D$24,$C$114:$D$117,2))</f>
        <v>22.5</v>
      </c>
    </row>
    <row r="24" spans="1:9" ht="30" customHeight="1">
      <c r="A24" s="15"/>
      <c r="B24" s="87" t="s">
        <v>16</v>
      </c>
      <c r="C24" s="87" t="s">
        <v>178</v>
      </c>
      <c r="D24" s="88" t="s">
        <v>299</v>
      </c>
      <c r="E24" s="81" t="s">
        <v>163</v>
      </c>
      <c r="F24" s="81" t="s">
        <v>163</v>
      </c>
      <c r="G24" s="88">
        <v>0</v>
      </c>
      <c r="H24" s="89">
        <f>I24*G24</f>
        <v>0</v>
      </c>
      <c r="I24" s="89">
        <f>$I$20*VLOOKUP(D24,$C$114:$D$117,2)/(VLOOKUP(D$21,$C$114:$D$117,2)+VLOOKUP(D$22,$C$114:$D$117,2)+VLOOKUP(D$23,$C$114:$D$117,2)+VLOOKUP(D$24,$C$114:$D$117,2))</f>
        <v>22.5</v>
      </c>
    </row>
    <row r="25" spans="1:9" ht="30" customHeight="1">
      <c r="A25" s="15"/>
      <c r="B25" s="97" t="s">
        <v>17</v>
      </c>
      <c r="C25" s="160" t="s">
        <v>179</v>
      </c>
      <c r="D25" s="160"/>
      <c r="E25" s="160"/>
      <c r="F25" s="160"/>
      <c r="G25" s="98">
        <f>IF(I25&lt;&gt;0,ROUND(SUM(H26:H28)/I25,1),"-")</f>
        <v>0</v>
      </c>
      <c r="H25" s="99">
        <f>G25*I25</f>
        <v>0</v>
      </c>
      <c r="I25" s="99">
        <v>50</v>
      </c>
    </row>
    <row r="26" spans="1:9" ht="30" customHeight="1">
      <c r="A26" s="15"/>
      <c r="B26" s="57" t="s">
        <v>18</v>
      </c>
      <c r="C26" s="79" t="s">
        <v>180</v>
      </c>
      <c r="D26" s="80" t="s">
        <v>298</v>
      </c>
      <c r="E26" s="81" t="s">
        <v>163</v>
      </c>
      <c r="F26" s="81" t="s">
        <v>163</v>
      </c>
      <c r="G26" s="80">
        <v>0</v>
      </c>
      <c r="H26" s="82">
        <f>I26*G26</f>
        <v>0</v>
      </c>
      <c r="I26" s="82">
        <f>$I$25*VLOOKUP(D26,$C$114:$D$117,2)/(VLOOKUP(D$26,$C$114:$D$117,2)+VLOOKUP(D$27,$C$114:$D$117,2)+VLOOKUP(D$28,$C$114:$D$117,2))</f>
        <v>16.666666666666668</v>
      </c>
    </row>
    <row r="27" spans="1:9" ht="52.5" customHeight="1">
      <c r="A27" s="15"/>
      <c r="B27" s="52" t="s">
        <v>19</v>
      </c>
      <c r="C27" s="51" t="s">
        <v>181</v>
      </c>
      <c r="D27" s="76" t="s">
        <v>299</v>
      </c>
      <c r="E27" s="81" t="s">
        <v>163</v>
      </c>
      <c r="F27" s="81" t="s">
        <v>163</v>
      </c>
      <c r="G27" s="76">
        <v>0</v>
      </c>
      <c r="H27" s="59">
        <f>I27*G27</f>
        <v>0</v>
      </c>
      <c r="I27" s="59">
        <f>$I$25*VLOOKUP(D27,$C$114:$D$117,2)/(VLOOKUP(D$26,$C$114:$D$117,2)+VLOOKUP(D$27,$C$114:$D$117,2)+VLOOKUP(D$28,$C$114:$D$117,2))</f>
        <v>16.666666666666668</v>
      </c>
    </row>
    <row r="28" spans="1:9" ht="37.5" customHeight="1">
      <c r="A28" s="15"/>
      <c r="B28" s="96" t="s">
        <v>97</v>
      </c>
      <c r="C28" s="87" t="s">
        <v>182</v>
      </c>
      <c r="D28" s="88" t="s">
        <v>299</v>
      </c>
      <c r="E28" s="81" t="s">
        <v>163</v>
      </c>
      <c r="F28" s="81" t="s">
        <v>163</v>
      </c>
      <c r="G28" s="88">
        <v>0</v>
      </c>
      <c r="H28" s="89">
        <f>I28*G28</f>
        <v>0</v>
      </c>
      <c r="I28" s="89">
        <f>$I$25*VLOOKUP(D28,$C$114:$D$117,2)/(VLOOKUP(D$26,$C$114:$D$117,2)+VLOOKUP(D$27,$C$114:$D$117,2)+VLOOKUP(D$28,$C$114:$D$117,2))</f>
        <v>16.666666666666668</v>
      </c>
    </row>
    <row r="29" spans="1:9" ht="30" customHeight="1">
      <c r="A29" s="15"/>
      <c r="B29" s="97" t="s">
        <v>20</v>
      </c>
      <c r="C29" s="160" t="s">
        <v>183</v>
      </c>
      <c r="D29" s="160"/>
      <c r="E29" s="160"/>
      <c r="F29" s="160"/>
      <c r="G29" s="98">
        <f>IF(I29&lt;&gt;0,ROUND(SUM(H30:H32)/I29,1),"-")</f>
        <v>0</v>
      </c>
      <c r="H29" s="99">
        <f>G29*I29</f>
        <v>0</v>
      </c>
      <c r="I29" s="99">
        <v>30</v>
      </c>
    </row>
    <row r="30" spans="1:9" ht="30" customHeight="1">
      <c r="A30" s="15"/>
      <c r="B30" s="57" t="s">
        <v>21</v>
      </c>
      <c r="C30" s="79" t="s">
        <v>184</v>
      </c>
      <c r="D30" s="80" t="s">
        <v>298</v>
      </c>
      <c r="E30" s="81" t="s">
        <v>163</v>
      </c>
      <c r="F30" s="81" t="s">
        <v>163</v>
      </c>
      <c r="G30" s="80">
        <v>0</v>
      </c>
      <c r="H30" s="82">
        <f>I30*G30</f>
        <v>0</v>
      </c>
      <c r="I30" s="82">
        <f>$I$29*VLOOKUP(D30,$C$114:$D$117,2)/(VLOOKUP(D$30,$C$114:$D$117,2)+VLOOKUP(D$31,$C$114:$D$117,2)+VLOOKUP(D$32,$C$114:$D$117,2))</f>
        <v>10</v>
      </c>
    </row>
    <row r="31" spans="1:9" ht="30" customHeight="1">
      <c r="A31" s="15"/>
      <c r="B31" s="52" t="s">
        <v>22</v>
      </c>
      <c r="C31" s="51" t="s">
        <v>185</v>
      </c>
      <c r="D31" s="76" t="s">
        <v>298</v>
      </c>
      <c r="E31" s="81" t="s">
        <v>163</v>
      </c>
      <c r="F31" s="81" t="s">
        <v>163</v>
      </c>
      <c r="G31" s="76">
        <v>0</v>
      </c>
      <c r="H31" s="59">
        <f>I31*G31</f>
        <v>0</v>
      </c>
      <c r="I31" s="59">
        <f>$I$29*VLOOKUP(D31,$C$114:$D$117,2)/(VLOOKUP(D$30,$C$114:$D$117,2)+VLOOKUP(D$31,$C$114:$D$117,2)+VLOOKUP(D$32,$C$114:$D$117,2))</f>
        <v>10</v>
      </c>
    </row>
    <row r="32" spans="1:9" ht="37.5" customHeight="1">
      <c r="A32" s="15"/>
      <c r="B32" s="96" t="s">
        <v>23</v>
      </c>
      <c r="C32" s="87" t="s">
        <v>186</v>
      </c>
      <c r="D32" s="88" t="s">
        <v>299</v>
      </c>
      <c r="E32" s="81" t="s">
        <v>163</v>
      </c>
      <c r="F32" s="81" t="s">
        <v>163</v>
      </c>
      <c r="G32" s="88">
        <v>0</v>
      </c>
      <c r="H32" s="89">
        <f>I32*G32</f>
        <v>0</v>
      </c>
      <c r="I32" s="89">
        <f>$I$29*VLOOKUP(D32,$C$114:$D$117,2)/(VLOOKUP(D$30,$C$114:$D$117,2)+VLOOKUP(D$31,$C$114:$D$117,2)+VLOOKUP(D$32,$C$114:$D$117,2))</f>
        <v>10</v>
      </c>
    </row>
    <row r="33" spans="1:9" ht="30" customHeight="1">
      <c r="A33" s="15"/>
      <c r="B33" s="97" t="s">
        <v>24</v>
      </c>
      <c r="C33" s="160" t="s">
        <v>187</v>
      </c>
      <c r="D33" s="160"/>
      <c r="E33" s="160"/>
      <c r="F33" s="160"/>
      <c r="G33" s="98">
        <f>IF(I33&lt;&gt;0,ROUND(SUM(H34:H36)/I33,1),"-")</f>
        <v>0</v>
      </c>
      <c r="H33" s="99">
        <f>IF('1. General'!$C$11=1,0,G33*I33)</f>
        <v>0</v>
      </c>
      <c r="I33" s="99">
        <f>IF('1. General'!C11=1,0,60)</f>
        <v>60</v>
      </c>
    </row>
    <row r="34" spans="1:9" ht="30" customHeight="1">
      <c r="A34" s="15"/>
      <c r="B34" s="57" t="s">
        <v>25</v>
      </c>
      <c r="C34" s="79" t="s">
        <v>188</v>
      </c>
      <c r="D34" s="80" t="s">
        <v>298</v>
      </c>
      <c r="E34" s="81" t="s">
        <v>163</v>
      </c>
      <c r="F34" s="81" t="s">
        <v>163</v>
      </c>
      <c r="G34" s="80">
        <v>0</v>
      </c>
      <c r="H34" s="82">
        <f>I34*G34</f>
        <v>0</v>
      </c>
      <c r="I34" s="82">
        <f>$I$33*VLOOKUP(D34,$C$114:$D$117,2)/(VLOOKUP(D$34,$C$114:$D$117,2)+VLOOKUP(D$35,$C$114:$D$117,2)+VLOOKUP(D$36,$C$114:$D$117,2))</f>
        <v>20</v>
      </c>
    </row>
    <row r="35" spans="1:9" ht="30" customHeight="1">
      <c r="A35" s="15"/>
      <c r="B35" s="45" t="s">
        <v>26</v>
      </c>
      <c r="C35" s="62" t="s">
        <v>189</v>
      </c>
      <c r="D35" s="76" t="s">
        <v>299</v>
      </c>
      <c r="E35" s="81" t="s">
        <v>163</v>
      </c>
      <c r="F35" s="81" t="s">
        <v>163</v>
      </c>
      <c r="G35" s="76">
        <v>0</v>
      </c>
      <c r="H35" s="59">
        <f>I35*G35</f>
        <v>0</v>
      </c>
      <c r="I35" s="59">
        <f>$I$33*VLOOKUP(D35,$C$114:$D$117,2)/(VLOOKUP(D$34,$C$114:$D$117,2)+VLOOKUP(D$35,$C$114:$D$117,2)+VLOOKUP(D$36,$C$114:$D$117,2))</f>
        <v>20</v>
      </c>
    </row>
    <row r="36" spans="1:9" ht="30" customHeight="1">
      <c r="A36" s="15"/>
      <c r="B36" s="96" t="s">
        <v>27</v>
      </c>
      <c r="C36" s="87" t="s">
        <v>190</v>
      </c>
      <c r="D36" s="88" t="s">
        <v>299</v>
      </c>
      <c r="E36" s="81" t="s">
        <v>163</v>
      </c>
      <c r="F36" s="81" t="s">
        <v>163</v>
      </c>
      <c r="G36" s="88">
        <v>0</v>
      </c>
      <c r="H36" s="89">
        <f>I36*G36</f>
        <v>0</v>
      </c>
      <c r="I36" s="89">
        <f>$I$33*VLOOKUP(D36,$C$114:$D$117,2)/(VLOOKUP(D$34,$C$114:$D$117,2)+VLOOKUP(D$35,$C$114:$D$117,2)+VLOOKUP(D$36,$C$114:$D$117,2))</f>
        <v>20</v>
      </c>
    </row>
    <row r="37" spans="1:9" ht="30" customHeight="1">
      <c r="A37" s="15"/>
      <c r="B37" s="97" t="s">
        <v>28</v>
      </c>
      <c r="C37" s="160" t="s">
        <v>191</v>
      </c>
      <c r="D37" s="160"/>
      <c r="E37" s="160"/>
      <c r="F37" s="160"/>
      <c r="G37" s="98">
        <f>IF(I37&lt;&gt;0,ROUND(SUM(H38:H41)/I37,1),"-")</f>
        <v>0</v>
      </c>
      <c r="H37" s="99">
        <f>IF('1. General'!$C$11=1,0,G37*I37)</f>
        <v>0</v>
      </c>
      <c r="I37" s="99">
        <f>IF('1. General'!C11=1,0,90)</f>
        <v>90</v>
      </c>
    </row>
    <row r="38" spans="1:9" ht="30" customHeight="1">
      <c r="A38" s="15"/>
      <c r="B38" s="57" t="s">
        <v>29</v>
      </c>
      <c r="C38" s="79" t="s">
        <v>192</v>
      </c>
      <c r="D38" s="80" t="s">
        <v>300</v>
      </c>
      <c r="E38" s="81" t="s">
        <v>163</v>
      </c>
      <c r="F38" s="81" t="s">
        <v>163</v>
      </c>
      <c r="G38" s="80">
        <v>0</v>
      </c>
      <c r="H38" s="82">
        <f>I38*G38</f>
        <v>0</v>
      </c>
      <c r="I38" s="82">
        <f>$I$37*VLOOKUP(D38,$C$114:$D$117,2)/(VLOOKUP(D$38,$C$114:$D$117,2)+VLOOKUP(D$39,$C$114:$D$117,2)+VLOOKUP(D$40,$C$114:$D$117,2)+VLOOKUP(D$41,$C$114:$D$117,2))</f>
        <v>12.857142857142858</v>
      </c>
    </row>
    <row r="39" spans="1:9" ht="30" customHeight="1">
      <c r="A39" s="15"/>
      <c r="B39" s="52" t="s">
        <v>30</v>
      </c>
      <c r="C39" s="49" t="s">
        <v>193</v>
      </c>
      <c r="D39" s="76" t="s">
        <v>299</v>
      </c>
      <c r="E39" s="81" t="s">
        <v>163</v>
      </c>
      <c r="F39" s="81" t="s">
        <v>163</v>
      </c>
      <c r="G39" s="76">
        <v>0</v>
      </c>
      <c r="H39" s="59">
        <f>I39*G39</f>
        <v>0</v>
      </c>
      <c r="I39" s="59">
        <f>$I$37*VLOOKUP(D39,$C$114:$D$117,2)/(VLOOKUP(D$38,$C$114:$D$117,2)+VLOOKUP(D$39,$C$114:$D$117,2)+VLOOKUP(D$40,$C$114:$D$117,2)+VLOOKUP(D$41,$C$114:$D$117,2))</f>
        <v>25.714285714285715</v>
      </c>
    </row>
    <row r="40" spans="1:9" ht="37.5" customHeight="1">
      <c r="A40" s="15"/>
      <c r="B40" s="52" t="s">
        <v>31</v>
      </c>
      <c r="C40" s="51" t="s">
        <v>194</v>
      </c>
      <c r="D40" s="76" t="s">
        <v>298</v>
      </c>
      <c r="E40" s="81" t="s">
        <v>163</v>
      </c>
      <c r="F40" s="81" t="s">
        <v>163</v>
      </c>
      <c r="G40" s="76">
        <v>0</v>
      </c>
      <c r="H40" s="59">
        <f>I40*G40</f>
        <v>0</v>
      </c>
      <c r="I40" s="59">
        <f>$I$37*VLOOKUP(D40,$C$114:$D$117,2)/(VLOOKUP(D$38,$C$114:$D$117,2)+VLOOKUP(D$39,$C$114:$D$117,2)+VLOOKUP(D$40,$C$114:$D$117,2)+VLOOKUP(D$41,$C$114:$D$117,2))</f>
        <v>25.714285714285715</v>
      </c>
    </row>
    <row r="41" spans="1:9" ht="37.5" customHeight="1">
      <c r="A41" s="15"/>
      <c r="B41" s="96" t="s">
        <v>32</v>
      </c>
      <c r="C41" s="87" t="s">
        <v>195</v>
      </c>
      <c r="D41" s="88" t="s">
        <v>299</v>
      </c>
      <c r="E41" s="81" t="s">
        <v>163</v>
      </c>
      <c r="F41" s="81" t="s">
        <v>163</v>
      </c>
      <c r="G41" s="88">
        <v>0</v>
      </c>
      <c r="H41" s="89">
        <f>I41*G41</f>
        <v>0</v>
      </c>
      <c r="I41" s="89">
        <f>$I$37*VLOOKUP(D41,$C$114:$D$117,2)/(VLOOKUP(D$38,$C$114:$D$117,2)+VLOOKUP(D$39,$C$114:$D$117,2)+VLOOKUP(D$40,$C$114:$D$117,2)+VLOOKUP(D$41,$C$114:$D$117,2))</f>
        <v>25.714285714285715</v>
      </c>
    </row>
    <row r="42" spans="1:9" ht="30" customHeight="1">
      <c r="A42" s="15"/>
      <c r="B42" s="93" t="s">
        <v>33</v>
      </c>
      <c r="C42" s="162" t="s">
        <v>173</v>
      </c>
      <c r="D42" s="162"/>
      <c r="E42" s="162"/>
      <c r="F42" s="162"/>
      <c r="G42" s="94">
        <f>H42/I42</f>
        <v>0</v>
      </c>
      <c r="H42" s="95">
        <f>H43+H48+H52+H56+H59</f>
        <v>0</v>
      </c>
      <c r="I42" s="95">
        <f>I43+I48+I52+I56+I59</f>
        <v>270</v>
      </c>
    </row>
    <row r="43" spans="1:9" ht="30" customHeight="1">
      <c r="A43" s="15"/>
      <c r="B43" s="90" t="s">
        <v>35</v>
      </c>
      <c r="C43" s="161" t="s">
        <v>197</v>
      </c>
      <c r="D43" s="161"/>
      <c r="E43" s="161"/>
      <c r="F43" s="161"/>
      <c r="G43" s="91">
        <f>IF(I43&lt;&gt;0,ROUND(SUM(H44:H47)/I43,1),"-")</f>
        <v>0</v>
      </c>
      <c r="H43" s="92">
        <f>G43*I43</f>
        <v>0</v>
      </c>
      <c r="I43" s="92">
        <v>50</v>
      </c>
    </row>
    <row r="44" spans="1:9" ht="52.5" customHeight="1">
      <c r="A44" s="15"/>
      <c r="B44" s="79" t="s">
        <v>34</v>
      </c>
      <c r="C44" s="79" t="s">
        <v>198</v>
      </c>
      <c r="D44" s="80" t="s">
        <v>298</v>
      </c>
      <c r="E44" s="81" t="s">
        <v>163</v>
      </c>
      <c r="F44" s="81" t="s">
        <v>163</v>
      </c>
      <c r="G44" s="80">
        <v>0</v>
      </c>
      <c r="H44" s="82">
        <f>I44*G44</f>
        <v>0</v>
      </c>
      <c r="I44" s="82">
        <f>$I$43*VLOOKUP(D44,$C$114:$D$117,2)/(VLOOKUP(D$44,$C$114:$D$117,2)+VLOOKUP(D$45,$C$114:$D$117,2)+VLOOKUP(D$46,$C$114:$D$117,2)+VLOOKUP(D$47,$C$114:$D$117,2))</f>
        <v>12.5</v>
      </c>
    </row>
    <row r="45" spans="1:9" ht="30" customHeight="1">
      <c r="A45" s="15"/>
      <c r="B45" s="63" t="s">
        <v>36</v>
      </c>
      <c r="C45" s="62" t="s">
        <v>199</v>
      </c>
      <c r="D45" s="76" t="s">
        <v>299</v>
      </c>
      <c r="E45" s="81" t="s">
        <v>163</v>
      </c>
      <c r="F45" s="81" t="s">
        <v>163</v>
      </c>
      <c r="G45" s="76">
        <v>0</v>
      </c>
      <c r="H45" s="59">
        <f>I45*G45</f>
        <v>0</v>
      </c>
      <c r="I45" s="59">
        <f>$I$43*VLOOKUP(D45,$C$114:$D$117,2)/(VLOOKUP(D$44,$C$114:$D$117,2)+VLOOKUP(D$45,$C$114:$D$117,2)+VLOOKUP(D$46,$C$114:$D$117,2)+VLOOKUP(D$47,$C$114:$D$117,2))</f>
        <v>12.5</v>
      </c>
    </row>
    <row r="46" spans="1:9" ht="51.75" customHeight="1">
      <c r="A46" s="15"/>
      <c r="B46" s="51" t="s">
        <v>37</v>
      </c>
      <c r="C46" s="62" t="s">
        <v>200</v>
      </c>
      <c r="D46" s="76" t="s">
        <v>299</v>
      </c>
      <c r="E46" s="81" t="s">
        <v>163</v>
      </c>
      <c r="F46" s="81" t="s">
        <v>163</v>
      </c>
      <c r="G46" s="76">
        <v>0</v>
      </c>
      <c r="H46" s="59">
        <f>I46*G46</f>
        <v>0</v>
      </c>
      <c r="I46" s="59">
        <f>$I$43*VLOOKUP(D46,$C$114:$D$117,2)/(VLOOKUP(D$44,$C$114:$D$117,2)+VLOOKUP(D$45,$C$114:$D$117,2)+VLOOKUP(D$46,$C$114:$D$117,2)+VLOOKUP(D$47,$C$114:$D$117,2))</f>
        <v>12.5</v>
      </c>
    </row>
    <row r="47" spans="1:9" ht="30" customHeight="1">
      <c r="A47" s="15"/>
      <c r="B47" s="87" t="s">
        <v>38</v>
      </c>
      <c r="C47" s="87" t="s">
        <v>201</v>
      </c>
      <c r="D47" s="88" t="s">
        <v>299</v>
      </c>
      <c r="E47" s="81" t="s">
        <v>163</v>
      </c>
      <c r="F47" s="81" t="s">
        <v>163</v>
      </c>
      <c r="G47" s="88">
        <v>0</v>
      </c>
      <c r="H47" s="89">
        <f>I47*G47</f>
        <v>0</v>
      </c>
      <c r="I47" s="89">
        <f>$I$43*VLOOKUP(D47,$C$114:$D$117,2)/(VLOOKUP(D$44,$C$114:$D$117,2)+VLOOKUP(D$45,$C$114:$D$117,2)+VLOOKUP(D$46,$C$114:$D$117,2)+VLOOKUP(D$47,$C$114:$D$117,2))</f>
        <v>12.5</v>
      </c>
    </row>
    <row r="48" spans="1:9" ht="30" customHeight="1">
      <c r="A48" s="15"/>
      <c r="B48" s="90" t="s">
        <v>42</v>
      </c>
      <c r="C48" s="161" t="s">
        <v>202</v>
      </c>
      <c r="D48" s="161"/>
      <c r="E48" s="161"/>
      <c r="F48" s="161"/>
      <c r="G48" s="91">
        <f>IF(I48&lt;&gt;0,ROUND(SUM(H49:H51)/I48,1),"-")</f>
        <v>0</v>
      </c>
      <c r="H48" s="92">
        <f>G48*I48</f>
        <v>0</v>
      </c>
      <c r="I48" s="92">
        <v>70</v>
      </c>
    </row>
    <row r="49" spans="1:9" ht="37.5" customHeight="1">
      <c r="A49" s="15"/>
      <c r="B49" s="79" t="s">
        <v>39</v>
      </c>
      <c r="C49" s="79" t="s">
        <v>297</v>
      </c>
      <c r="D49" s="80" t="s">
        <v>299</v>
      </c>
      <c r="E49" s="81" t="s">
        <v>163</v>
      </c>
      <c r="F49" s="81" t="s">
        <v>163</v>
      </c>
      <c r="G49" s="80">
        <v>0</v>
      </c>
      <c r="H49" s="82">
        <f>I49*G49</f>
        <v>0</v>
      </c>
      <c r="I49" s="82">
        <f>$I$48*VLOOKUP(D49,$C$114:$D$117,2)/(VLOOKUP(D$49,$C$114:$D$117,2)+VLOOKUP(D$50,$C$114:$D$117,2)+VLOOKUP(D$51,$C$114:$D$117,2))</f>
        <v>23.333333333333332</v>
      </c>
    </row>
    <row r="50" spans="1:9" ht="39.75" customHeight="1">
      <c r="A50" s="15"/>
      <c r="B50" s="51" t="s">
        <v>40</v>
      </c>
      <c r="C50" s="49" t="s">
        <v>203</v>
      </c>
      <c r="D50" s="76" t="s">
        <v>298</v>
      </c>
      <c r="E50" s="81" t="s">
        <v>163</v>
      </c>
      <c r="F50" s="81" t="s">
        <v>163</v>
      </c>
      <c r="G50" s="76">
        <v>0</v>
      </c>
      <c r="H50" s="59">
        <f>I50*G50</f>
        <v>0</v>
      </c>
      <c r="I50" s="59">
        <f>$I$48*VLOOKUP(D50,$C$114:$D$117,2)/(VLOOKUP(D$49,$C$114:$D$117,2)+VLOOKUP(D$50,$C$114:$D$117,2)+VLOOKUP(D$51,$C$114:$D$117,2))</f>
        <v>23.333333333333332</v>
      </c>
    </row>
    <row r="51" spans="1:9" ht="30" customHeight="1">
      <c r="A51" s="15"/>
      <c r="B51" s="87" t="s">
        <v>41</v>
      </c>
      <c r="C51" s="87" t="s">
        <v>204</v>
      </c>
      <c r="D51" s="88" t="s">
        <v>299</v>
      </c>
      <c r="E51" s="81" t="s">
        <v>163</v>
      </c>
      <c r="F51" s="81" t="s">
        <v>163</v>
      </c>
      <c r="G51" s="88">
        <v>0</v>
      </c>
      <c r="H51" s="89">
        <f>I51*G51</f>
        <v>0</v>
      </c>
      <c r="I51" s="89">
        <f>$I$48*VLOOKUP(D51,$C$114:$D$117,2)/(VLOOKUP(D$49,$C$114:$D$117,2)+VLOOKUP(D$50,$C$114:$D$117,2)+VLOOKUP(D$51,$C$114:$D$117,2))</f>
        <v>23.333333333333332</v>
      </c>
    </row>
    <row r="52" spans="1:9" ht="30" customHeight="1">
      <c r="A52" s="15"/>
      <c r="B52" s="90" t="s">
        <v>43</v>
      </c>
      <c r="C52" s="161" t="s">
        <v>209</v>
      </c>
      <c r="D52" s="161"/>
      <c r="E52" s="161"/>
      <c r="F52" s="161"/>
      <c r="G52" s="91">
        <f>IF(I52&lt;&gt;0,ROUND(SUM(H53:H55)/I52,1),"-")</f>
        <v>0</v>
      </c>
      <c r="H52" s="92">
        <f>G52*I52</f>
        <v>0</v>
      </c>
      <c r="I52" s="92">
        <v>90</v>
      </c>
    </row>
    <row r="53" spans="1:9" ht="67.5" customHeight="1">
      <c r="A53" s="15"/>
      <c r="B53" s="79" t="s">
        <v>44</v>
      </c>
      <c r="C53" s="79" t="s">
        <v>205</v>
      </c>
      <c r="D53" s="80" t="s">
        <v>298</v>
      </c>
      <c r="E53" s="81" t="s">
        <v>163</v>
      </c>
      <c r="F53" s="81" t="s">
        <v>163</v>
      </c>
      <c r="G53" s="80">
        <v>0</v>
      </c>
      <c r="H53" s="82">
        <f>I53*G53</f>
        <v>0</v>
      </c>
      <c r="I53" s="82">
        <f>$I$52*VLOOKUP(D53,$C$114:$D$117,2)/(VLOOKUP(D$53,$C$114:$D$117,2)+VLOOKUP(D$54,$C$114:$D$117,2)+VLOOKUP(D$55,$C$114:$D$117,2))</f>
        <v>30</v>
      </c>
    </row>
    <row r="54" spans="1:9" ht="52.5" customHeight="1">
      <c r="A54" s="15"/>
      <c r="B54" s="51" t="s">
        <v>45</v>
      </c>
      <c r="C54" s="49" t="s">
        <v>206</v>
      </c>
      <c r="D54" s="76" t="s">
        <v>299</v>
      </c>
      <c r="E54" s="81" t="s">
        <v>163</v>
      </c>
      <c r="F54" s="81" t="s">
        <v>163</v>
      </c>
      <c r="G54" s="76">
        <v>0</v>
      </c>
      <c r="H54" s="59">
        <f>I54*G54</f>
        <v>0</v>
      </c>
      <c r="I54" s="59">
        <f>$I$52*VLOOKUP(D54,$C$114:$D$117,2)/(VLOOKUP(D$53,$C$114:$D$117,2)+VLOOKUP(D$54,$C$114:$D$117,2)+VLOOKUP(D$55,$C$114:$D$117,2))</f>
        <v>30</v>
      </c>
    </row>
    <row r="55" spans="1:9" ht="52.5" customHeight="1">
      <c r="A55" s="15"/>
      <c r="B55" s="87" t="s">
        <v>46</v>
      </c>
      <c r="C55" s="87" t="s">
        <v>207</v>
      </c>
      <c r="D55" s="88" t="s">
        <v>299</v>
      </c>
      <c r="E55" s="81" t="s">
        <v>163</v>
      </c>
      <c r="F55" s="81" t="s">
        <v>163</v>
      </c>
      <c r="G55" s="88">
        <v>0</v>
      </c>
      <c r="H55" s="89">
        <f>I55*G55</f>
        <v>0</v>
      </c>
      <c r="I55" s="89">
        <f>$I$52*VLOOKUP(D55,$C$114:$D$117,2)/(VLOOKUP(D$53,$C$114:$D$117,2)+VLOOKUP(D$54,$C$114:$D$117,2)+VLOOKUP(D$55,$C$114:$D$117,2))</f>
        <v>30</v>
      </c>
    </row>
    <row r="56" spans="1:9" ht="30" customHeight="1">
      <c r="A56" s="15"/>
      <c r="B56" s="90" t="s">
        <v>47</v>
      </c>
      <c r="C56" s="161" t="s">
        <v>208</v>
      </c>
      <c r="D56" s="161"/>
      <c r="E56" s="161"/>
      <c r="F56" s="161"/>
      <c r="G56" s="91">
        <f>IF(I56&lt;&gt;0,ROUND(SUM(H57:H58)/I56,1),"-")</f>
        <v>0</v>
      </c>
      <c r="H56" s="92">
        <f>G56*I56</f>
        <v>0</v>
      </c>
      <c r="I56" s="92">
        <v>30</v>
      </c>
    </row>
    <row r="57" spans="1:9" ht="52.5" customHeight="1">
      <c r="A57" s="15"/>
      <c r="B57" s="79" t="s">
        <v>48</v>
      </c>
      <c r="C57" s="79" t="s">
        <v>210</v>
      </c>
      <c r="D57" s="80" t="s">
        <v>298</v>
      </c>
      <c r="E57" s="81" t="s">
        <v>163</v>
      </c>
      <c r="F57" s="81" t="s">
        <v>163</v>
      </c>
      <c r="G57" s="80">
        <v>0</v>
      </c>
      <c r="H57" s="82">
        <f>I57*G57</f>
        <v>0</v>
      </c>
      <c r="I57" s="82">
        <f>$I$56*VLOOKUP(D57,$C$114:$D$117,2)/(VLOOKUP(D$57,$C$114:$D$117,2)+VLOOKUP(D$58,$C$114:$D$117,2))</f>
        <v>15</v>
      </c>
    </row>
    <row r="58" spans="1:9" ht="37.5" customHeight="1">
      <c r="A58" s="15"/>
      <c r="B58" s="87" t="s">
        <v>49</v>
      </c>
      <c r="C58" s="87" t="s">
        <v>211</v>
      </c>
      <c r="D58" s="88" t="s">
        <v>299</v>
      </c>
      <c r="E58" s="81" t="s">
        <v>163</v>
      </c>
      <c r="F58" s="81" t="s">
        <v>163</v>
      </c>
      <c r="G58" s="88">
        <v>0</v>
      </c>
      <c r="H58" s="89">
        <f>I58*G58</f>
        <v>0</v>
      </c>
      <c r="I58" s="89">
        <f>$I$56*VLOOKUP(D58,$C$114:$D$117,2)/(VLOOKUP(D$57,$C$114:$D$117,2)+VLOOKUP(D$58,$C$114:$D$117,2))</f>
        <v>15</v>
      </c>
    </row>
    <row r="59" spans="1:9" ht="30" customHeight="1">
      <c r="A59" s="15"/>
      <c r="B59" s="90" t="s">
        <v>50</v>
      </c>
      <c r="C59" s="161" t="s">
        <v>212</v>
      </c>
      <c r="D59" s="161"/>
      <c r="E59" s="161"/>
      <c r="F59" s="161"/>
      <c r="G59" s="91">
        <f>IF(I59&lt;&gt;0,ROUND(SUM(H60:H62)/I59,1),"-")</f>
        <v>0</v>
      </c>
      <c r="H59" s="92">
        <f>G59*I59</f>
        <v>0</v>
      </c>
      <c r="I59" s="92">
        <v>30</v>
      </c>
    </row>
    <row r="60" spans="1:9" ht="37.5" customHeight="1">
      <c r="A60" s="15"/>
      <c r="B60" s="79" t="s">
        <v>51</v>
      </c>
      <c r="C60" s="79" t="s">
        <v>213</v>
      </c>
      <c r="D60" s="80" t="s">
        <v>298</v>
      </c>
      <c r="E60" s="81" t="s">
        <v>163</v>
      </c>
      <c r="F60" s="81" t="s">
        <v>163</v>
      </c>
      <c r="G60" s="80">
        <v>0</v>
      </c>
      <c r="H60" s="82">
        <f>I60*G60</f>
        <v>0</v>
      </c>
      <c r="I60" s="82">
        <f>$I$59*VLOOKUP(D60,$C$114:$D$117,2)/(VLOOKUP(D$60,$C$114:$D$117,2)+VLOOKUP(D$61,$C$114:$D$117,2)+VLOOKUP(D$62,$C$114:$D$117,2))</f>
        <v>10</v>
      </c>
    </row>
    <row r="61" spans="1:9" ht="37.5" customHeight="1">
      <c r="A61" s="15"/>
      <c r="B61" s="51" t="s">
        <v>52</v>
      </c>
      <c r="C61" s="49" t="s">
        <v>214</v>
      </c>
      <c r="D61" s="76" t="s">
        <v>299</v>
      </c>
      <c r="E61" s="81" t="s">
        <v>163</v>
      </c>
      <c r="F61" s="81" t="s">
        <v>163</v>
      </c>
      <c r="G61" s="76">
        <v>0</v>
      </c>
      <c r="H61" s="59">
        <f>I61*G61</f>
        <v>0</v>
      </c>
      <c r="I61" s="59">
        <f>$I$59*VLOOKUP(D61,$C$114:$D$117,2)/(VLOOKUP(D$60,$C$114:$D$117,2)+VLOOKUP(D$61,$C$114:$D$117,2)+VLOOKUP(D$62,$C$114:$D$117,2))</f>
        <v>10</v>
      </c>
    </row>
    <row r="62" spans="1:9" ht="37.5" customHeight="1">
      <c r="A62" s="15"/>
      <c r="B62" s="87" t="s">
        <v>53</v>
      </c>
      <c r="C62" s="87" t="s">
        <v>215</v>
      </c>
      <c r="D62" s="88" t="s">
        <v>298</v>
      </c>
      <c r="E62" s="81" t="s">
        <v>163</v>
      </c>
      <c r="F62" s="81" t="s">
        <v>163</v>
      </c>
      <c r="G62" s="88">
        <v>0</v>
      </c>
      <c r="H62" s="89">
        <f>I62*G62</f>
        <v>0</v>
      </c>
      <c r="I62" s="89">
        <f>$I$59*VLOOKUP(D62,$C$114:$D$117,2)/(VLOOKUP(D$60,$C$114:$D$117,2)+VLOOKUP(D$61,$C$114:$D$117,2)+VLOOKUP(D$62,$C$114:$D$117,2))</f>
        <v>10</v>
      </c>
    </row>
    <row r="63" spans="1:9" ht="30" customHeight="1">
      <c r="A63" s="15"/>
      <c r="B63" s="93" t="s">
        <v>54</v>
      </c>
      <c r="C63" s="162" t="s">
        <v>216</v>
      </c>
      <c r="D63" s="162"/>
      <c r="E63" s="162"/>
      <c r="F63" s="162"/>
      <c r="G63" s="94">
        <f>H63/I63</f>
        <v>0</v>
      </c>
      <c r="H63" s="95">
        <f>H64+H67+H71+H75+H78</f>
        <v>0</v>
      </c>
      <c r="I63" s="95">
        <f>I64+I67+I71+I75+I78</f>
        <v>290</v>
      </c>
    </row>
    <row r="64" spans="1:9" ht="30" customHeight="1">
      <c r="A64" s="15"/>
      <c r="B64" s="90" t="s">
        <v>55</v>
      </c>
      <c r="C64" s="166" t="s">
        <v>217</v>
      </c>
      <c r="D64" s="166"/>
      <c r="E64" s="166"/>
      <c r="F64" s="166"/>
      <c r="G64" s="91">
        <f>IF(I64&lt;&gt;0,ROUND(SUM(H65:H66)/I64,1),"-")</f>
        <v>0</v>
      </c>
      <c r="H64" s="92">
        <f>G64*I64</f>
        <v>0</v>
      </c>
      <c r="I64" s="92">
        <v>90</v>
      </c>
    </row>
    <row r="65" spans="1:9" ht="67.5" customHeight="1">
      <c r="A65" s="15"/>
      <c r="B65" s="79" t="s">
        <v>56</v>
      </c>
      <c r="C65" s="79" t="s">
        <v>217</v>
      </c>
      <c r="D65" s="88" t="s">
        <v>298</v>
      </c>
      <c r="E65" s="81" t="s">
        <v>163</v>
      </c>
      <c r="F65" s="81" t="s">
        <v>163</v>
      </c>
      <c r="G65" s="80">
        <v>0</v>
      </c>
      <c r="H65" s="82">
        <f>I65*G65</f>
        <v>0</v>
      </c>
      <c r="I65" s="82">
        <f>$I$64*VLOOKUP(D65,$C$114:$D$117,2)/(VLOOKUP(D$65,$C$114:$D$117,2)+VLOOKUP(D$66,$C$114:$D$117,2))</f>
        <v>45</v>
      </c>
    </row>
    <row r="66" spans="1:9" ht="52.5" customHeight="1">
      <c r="A66" s="15"/>
      <c r="B66" s="87" t="s">
        <v>57</v>
      </c>
      <c r="C66" s="87" t="s">
        <v>218</v>
      </c>
      <c r="D66" s="88" t="s">
        <v>298</v>
      </c>
      <c r="E66" s="81" t="s">
        <v>163</v>
      </c>
      <c r="F66" s="81" t="s">
        <v>163</v>
      </c>
      <c r="G66" s="88">
        <v>0</v>
      </c>
      <c r="H66" s="89">
        <f>I66*G66</f>
        <v>0</v>
      </c>
      <c r="I66" s="89">
        <f>$I$64*VLOOKUP(D66,$C$114:$D$117,2)/(VLOOKUP(D$65,$C$114:$D$117,2)+VLOOKUP(D$66,$C$114:$D$117,2))</f>
        <v>45</v>
      </c>
    </row>
    <row r="67" spans="1:9" ht="30" customHeight="1">
      <c r="A67" s="15"/>
      <c r="B67" s="90" t="s">
        <v>58</v>
      </c>
      <c r="C67" s="166" t="s">
        <v>219</v>
      </c>
      <c r="D67" s="166"/>
      <c r="E67" s="166"/>
      <c r="F67" s="166"/>
      <c r="G67" s="91">
        <f>IF(I67&lt;&gt;0,ROUND(SUM(H68:H70)/I67,1),"-")</f>
        <v>0</v>
      </c>
      <c r="H67" s="92">
        <f>G67*I67</f>
        <v>0</v>
      </c>
      <c r="I67" s="92">
        <v>40</v>
      </c>
    </row>
    <row r="68" spans="1:9" ht="30" customHeight="1">
      <c r="A68" s="15"/>
      <c r="B68" s="57" t="s">
        <v>59</v>
      </c>
      <c r="C68" s="57" t="s">
        <v>220</v>
      </c>
      <c r="D68" s="88" t="s">
        <v>298</v>
      </c>
      <c r="E68" s="81" t="s">
        <v>163</v>
      </c>
      <c r="F68" s="81" t="s">
        <v>163</v>
      </c>
      <c r="G68" s="80">
        <v>0</v>
      </c>
      <c r="H68" s="82">
        <f>I68*G68</f>
        <v>0</v>
      </c>
      <c r="I68" s="82">
        <f>$I$67*VLOOKUP(D68,$C$114:$D$117,2)/(VLOOKUP(D$68,$C$114:$D$117,2)+VLOOKUP(D$69,$C$114:$D$117,2)+VLOOKUP(D$70,$C$114:$D$117,2))</f>
        <v>16</v>
      </c>
    </row>
    <row r="69" spans="1:9" ht="30" customHeight="1">
      <c r="A69" s="15"/>
      <c r="B69" s="45" t="s">
        <v>60</v>
      </c>
      <c r="C69" s="52" t="s">
        <v>221</v>
      </c>
      <c r="D69" s="88" t="s">
        <v>298</v>
      </c>
      <c r="E69" s="81" t="s">
        <v>163</v>
      </c>
      <c r="F69" s="81" t="s">
        <v>163</v>
      </c>
      <c r="G69" s="76">
        <v>0</v>
      </c>
      <c r="H69" s="59">
        <f>I69*G69</f>
        <v>0</v>
      </c>
      <c r="I69" s="59">
        <f>$I$67*VLOOKUP(D69,$C$114:$D$117,2)/(VLOOKUP(D$68,$C$114:$D$117,2)+VLOOKUP(D$69,$C$114:$D$117,2)+VLOOKUP(D$70,$C$114:$D$117,2))</f>
        <v>16</v>
      </c>
    </row>
    <row r="70" spans="1:9" ht="30" customHeight="1">
      <c r="A70" s="15"/>
      <c r="B70" s="96" t="s">
        <v>61</v>
      </c>
      <c r="C70" s="96" t="s">
        <v>222</v>
      </c>
      <c r="D70" s="88" t="s">
        <v>300</v>
      </c>
      <c r="E70" s="81" t="s">
        <v>163</v>
      </c>
      <c r="F70" s="81" t="s">
        <v>163</v>
      </c>
      <c r="G70" s="88">
        <v>0</v>
      </c>
      <c r="H70" s="89">
        <f>I70*G70</f>
        <v>0</v>
      </c>
      <c r="I70" s="89">
        <f>$I$67*VLOOKUP(D70,$C$114:$D$117,2)/(VLOOKUP(D$68,$C$114:$D$117,2)+VLOOKUP(D$69,$C$114:$D$117,2)+VLOOKUP(D$70,$C$114:$D$117,2))</f>
        <v>8</v>
      </c>
    </row>
    <row r="71" spans="1:9" ht="30" customHeight="1">
      <c r="A71" s="15"/>
      <c r="B71" s="90" t="s">
        <v>62</v>
      </c>
      <c r="C71" s="161" t="s">
        <v>223</v>
      </c>
      <c r="D71" s="161"/>
      <c r="E71" s="161"/>
      <c r="F71" s="161"/>
      <c r="G71" s="91">
        <f>IF(I71&lt;&gt;0,ROUND(SUM(H72:H74)/I71,1),"-")</f>
        <v>0</v>
      </c>
      <c r="H71" s="92">
        <f>G71*I71</f>
        <v>0</v>
      </c>
      <c r="I71" s="92">
        <v>70</v>
      </c>
    </row>
    <row r="72" spans="1:9" ht="30" customHeight="1">
      <c r="A72" s="15"/>
      <c r="B72" s="57" t="s">
        <v>63</v>
      </c>
      <c r="C72" s="79" t="s">
        <v>224</v>
      </c>
      <c r="D72" s="80" t="s">
        <v>299</v>
      </c>
      <c r="E72" s="81" t="s">
        <v>163</v>
      </c>
      <c r="F72" s="81" t="s">
        <v>163</v>
      </c>
      <c r="G72" s="80">
        <v>0</v>
      </c>
      <c r="H72" s="82">
        <f>I72*G72</f>
        <v>0</v>
      </c>
      <c r="I72" s="82">
        <f>$I$71*VLOOKUP(D72,$C$114:$D$117,2)/(VLOOKUP(D$72,$C$114:$D$117,2)+VLOOKUP(D$73,$C$114:$D$117,2)+VLOOKUP(D$74,$C$114:$D$117,2))</f>
        <v>23.333333333333332</v>
      </c>
    </row>
    <row r="73" spans="1:9" ht="58.5" customHeight="1">
      <c r="A73" s="15"/>
      <c r="B73" s="45" t="s">
        <v>64</v>
      </c>
      <c r="C73" s="51" t="s">
        <v>225</v>
      </c>
      <c r="D73" s="88" t="s">
        <v>298</v>
      </c>
      <c r="E73" s="81" t="s">
        <v>163</v>
      </c>
      <c r="F73" s="81" t="s">
        <v>163</v>
      </c>
      <c r="G73" s="76">
        <v>0</v>
      </c>
      <c r="H73" s="59">
        <f>I73*G73</f>
        <v>0</v>
      </c>
      <c r="I73" s="59">
        <f>$I$71*VLOOKUP(D73,$C$114:$D$117,2)/(VLOOKUP(D$72,$C$114:$D$117,2)+VLOOKUP(D$73,$C$114:$D$117,2)+VLOOKUP(D$74,$C$114:$D$117,2))</f>
        <v>23.333333333333332</v>
      </c>
    </row>
    <row r="74" spans="1:9" ht="30" customHeight="1">
      <c r="A74" s="15"/>
      <c r="B74" s="96" t="s">
        <v>65</v>
      </c>
      <c r="C74" s="87" t="s">
        <v>226</v>
      </c>
      <c r="D74" s="88" t="s">
        <v>298</v>
      </c>
      <c r="E74" s="81" t="s">
        <v>163</v>
      </c>
      <c r="F74" s="81" t="s">
        <v>163</v>
      </c>
      <c r="G74" s="88">
        <v>0</v>
      </c>
      <c r="H74" s="89">
        <f>I74*G74</f>
        <v>0</v>
      </c>
      <c r="I74" s="89">
        <f>$I$71*VLOOKUP(D74,$C$114:$D$117,2)/(VLOOKUP(D$72,$C$114:$D$117,2)+VLOOKUP(D$73,$C$114:$D$117,2)+VLOOKUP(D$74,$C$114:$D$117,2))</f>
        <v>23.333333333333332</v>
      </c>
    </row>
    <row r="75" spans="1:9" ht="30" customHeight="1">
      <c r="A75" s="15"/>
      <c r="B75" s="90" t="s">
        <v>66</v>
      </c>
      <c r="C75" s="161" t="s">
        <v>227</v>
      </c>
      <c r="D75" s="161"/>
      <c r="E75" s="161"/>
      <c r="F75" s="161"/>
      <c r="G75" s="91">
        <f>IF(I75&lt;&gt;0,ROUND(SUM(H76:H77)/I75,1),"-")</f>
        <v>0</v>
      </c>
      <c r="H75" s="92">
        <f>IF('1. General'!$C$11=1,0,G75*I75)</f>
        <v>0</v>
      </c>
      <c r="I75" s="92">
        <f>IF('1. General'!C11=1,0,60)</f>
        <v>60</v>
      </c>
    </row>
    <row r="76" spans="1:9" ht="30" customHeight="1">
      <c r="A76" s="15"/>
      <c r="B76" s="57" t="s">
        <v>67</v>
      </c>
      <c r="C76" s="79" t="s">
        <v>228</v>
      </c>
      <c r="D76" s="88" t="s">
        <v>298</v>
      </c>
      <c r="E76" s="81" t="s">
        <v>163</v>
      </c>
      <c r="F76" s="81" t="s">
        <v>163</v>
      </c>
      <c r="G76" s="100">
        <v>0</v>
      </c>
      <c r="H76" s="82">
        <f>I76*G76</f>
        <v>0</v>
      </c>
      <c r="I76" s="82">
        <f>$I$75*VLOOKUP(D76,$C$114:$D$117,2)/(VLOOKUP(D$76,$C$114:$D$117,2)+VLOOKUP(D$77,$C$114:$D$117,2))</f>
        <v>30</v>
      </c>
    </row>
    <row r="77" spans="1:9" ht="67.5" customHeight="1">
      <c r="A77" s="15"/>
      <c r="B77" s="87" t="s">
        <v>98</v>
      </c>
      <c r="C77" s="87" t="s">
        <v>229</v>
      </c>
      <c r="D77" s="88" t="s">
        <v>298</v>
      </c>
      <c r="E77" s="81" t="s">
        <v>163</v>
      </c>
      <c r="F77" s="81" t="s">
        <v>163</v>
      </c>
      <c r="G77" s="101">
        <v>0</v>
      </c>
      <c r="H77" s="89">
        <f>I77*G77</f>
        <v>0</v>
      </c>
      <c r="I77" s="89">
        <f>$I$75*VLOOKUP(D77,$C$114:$D$117,2)/(VLOOKUP(D$76,$C$114:$D$117,2)+VLOOKUP(D$77,$C$114:$D$117,2))</f>
        <v>30</v>
      </c>
    </row>
    <row r="78" spans="1:9" ht="30" customHeight="1">
      <c r="A78" s="15"/>
      <c r="B78" s="90" t="s">
        <v>68</v>
      </c>
      <c r="C78" s="161" t="s">
        <v>230</v>
      </c>
      <c r="D78" s="161"/>
      <c r="E78" s="161"/>
      <c r="F78" s="161"/>
      <c r="G78" s="91">
        <f>IF(I78&lt;&gt;0,ROUND(SUM(H79:H81)/I78,1),"-")</f>
        <v>0</v>
      </c>
      <c r="H78" s="92">
        <f>G78*I78</f>
        <v>0</v>
      </c>
      <c r="I78" s="92">
        <v>30</v>
      </c>
    </row>
    <row r="79" spans="1:9" ht="39.75" customHeight="1">
      <c r="A79" s="15"/>
      <c r="B79" s="57" t="s">
        <v>69</v>
      </c>
      <c r="C79" s="79" t="s">
        <v>231</v>
      </c>
      <c r="D79" s="102">
        <f>IF('1. General'!C11&lt;3,0.9,IF('1. General'!C11&lt;11,0.8,IF('1. General'!C11&lt;51,0.7,IF('1. General'!C11&lt;251,0.6,IF('1. General'!C11&lt;1001,0.5,0.4)))))</f>
        <v>0.8</v>
      </c>
      <c r="E79" s="81" t="s">
        <v>163</v>
      </c>
      <c r="F79" s="81" t="s">
        <v>163</v>
      </c>
      <c r="G79" s="100">
        <v>0</v>
      </c>
      <c r="H79" s="82">
        <f>I79*G79</f>
        <v>0</v>
      </c>
      <c r="I79" s="82">
        <f>$I$78*D79</f>
        <v>24</v>
      </c>
    </row>
    <row r="80" spans="1:9" ht="30" customHeight="1">
      <c r="A80" s="15"/>
      <c r="B80" s="63" t="s">
        <v>70</v>
      </c>
      <c r="C80" s="51" t="s">
        <v>232</v>
      </c>
      <c r="D80" s="103">
        <f>(1-$D$79)/2</f>
        <v>0.09999999999999998</v>
      </c>
      <c r="E80" s="81" t="s">
        <v>163</v>
      </c>
      <c r="F80" s="81" t="s">
        <v>163</v>
      </c>
      <c r="G80" s="78">
        <v>0</v>
      </c>
      <c r="H80" s="59">
        <f>I80*G80</f>
        <v>0</v>
      </c>
      <c r="I80" s="82">
        <f>$I$78*D80</f>
        <v>2.999999999999999</v>
      </c>
    </row>
    <row r="81" spans="1:9" ht="37.5" customHeight="1">
      <c r="A81" s="15"/>
      <c r="B81" s="96" t="s">
        <v>71</v>
      </c>
      <c r="C81" s="87" t="s">
        <v>233</v>
      </c>
      <c r="D81" s="104">
        <f>(1-$D$79)/2</f>
        <v>0.09999999999999998</v>
      </c>
      <c r="E81" s="81" t="s">
        <v>163</v>
      </c>
      <c r="F81" s="81" t="s">
        <v>163</v>
      </c>
      <c r="G81" s="101">
        <v>0</v>
      </c>
      <c r="H81" s="89">
        <f>I81*G81</f>
        <v>0</v>
      </c>
      <c r="I81" s="82">
        <f>$I$78*D81</f>
        <v>2.999999999999999</v>
      </c>
    </row>
    <row r="82" spans="1:9" ht="30" customHeight="1">
      <c r="A82" s="15"/>
      <c r="B82" s="93" t="s">
        <v>72</v>
      </c>
      <c r="C82" s="162" t="s">
        <v>234</v>
      </c>
      <c r="D82" s="162"/>
      <c r="E82" s="162"/>
      <c r="F82" s="162"/>
      <c r="G82" s="94"/>
      <c r="H82" s="95">
        <f>H83+H87+H91+H95+H100</f>
        <v>0</v>
      </c>
      <c r="I82" s="95">
        <f>I83+I87+I91+I95+I100</f>
        <v>-2800</v>
      </c>
    </row>
    <row r="83" spans="1:9" ht="30" customHeight="1">
      <c r="A83" s="15"/>
      <c r="B83" s="90" t="s">
        <v>73</v>
      </c>
      <c r="C83" s="166" t="s">
        <v>235</v>
      </c>
      <c r="D83" s="166"/>
      <c r="E83" s="166"/>
      <c r="F83" s="166"/>
      <c r="G83" s="91"/>
      <c r="H83" s="92">
        <f>SUM(H84:H86)</f>
        <v>0</v>
      </c>
      <c r="I83" s="92">
        <f>SUM(I84:I86)</f>
        <v>-550</v>
      </c>
    </row>
    <row r="84" spans="1:9" ht="30" customHeight="1">
      <c r="A84" s="15"/>
      <c r="B84" s="57" t="s">
        <v>74</v>
      </c>
      <c r="C84" s="168" t="s">
        <v>236</v>
      </c>
      <c r="D84" s="168"/>
      <c r="E84" s="168"/>
      <c r="F84" s="168"/>
      <c r="G84" s="80">
        <v>0</v>
      </c>
      <c r="H84" s="67">
        <f>I84*G84</f>
        <v>0</v>
      </c>
      <c r="I84" s="67">
        <v>-200</v>
      </c>
    </row>
    <row r="85" spans="1:9" ht="30" customHeight="1">
      <c r="A85" s="15"/>
      <c r="B85" s="45" t="s">
        <v>75</v>
      </c>
      <c r="C85" s="167" t="s">
        <v>237</v>
      </c>
      <c r="D85" s="167"/>
      <c r="E85" s="167"/>
      <c r="F85" s="167"/>
      <c r="G85" s="76">
        <v>0</v>
      </c>
      <c r="H85" s="48">
        <f>I85*G85</f>
        <v>0</v>
      </c>
      <c r="I85" s="48">
        <v>-200</v>
      </c>
    </row>
    <row r="86" spans="1:9" ht="30" customHeight="1">
      <c r="A86" s="15"/>
      <c r="B86" s="96" t="s">
        <v>76</v>
      </c>
      <c r="C86" s="176" t="s">
        <v>238</v>
      </c>
      <c r="D86" s="176"/>
      <c r="E86" s="176"/>
      <c r="F86" s="176"/>
      <c r="G86" s="88">
        <v>0</v>
      </c>
      <c r="H86" s="66">
        <f>I86*G86</f>
        <v>0</v>
      </c>
      <c r="I86" s="66">
        <v>-150</v>
      </c>
    </row>
    <row r="87" spans="1:9" ht="30" customHeight="1">
      <c r="A87" s="15"/>
      <c r="B87" s="90" t="s">
        <v>77</v>
      </c>
      <c r="C87" s="166" t="s">
        <v>239</v>
      </c>
      <c r="D87" s="166"/>
      <c r="E87" s="166"/>
      <c r="F87" s="166"/>
      <c r="G87" s="77"/>
      <c r="H87" s="92">
        <f>SUM(H88:H90)</f>
        <v>0</v>
      </c>
      <c r="I87" s="92">
        <f>SUM(I88:I90)</f>
        <v>-500</v>
      </c>
    </row>
    <row r="88" spans="1:9" ht="30" customHeight="1">
      <c r="A88" s="15"/>
      <c r="B88" s="57" t="s">
        <v>78</v>
      </c>
      <c r="C88" s="182" t="s">
        <v>240</v>
      </c>
      <c r="D88" s="182"/>
      <c r="E88" s="182"/>
      <c r="F88" s="182"/>
      <c r="G88" s="80">
        <v>0</v>
      </c>
      <c r="H88" s="67">
        <f>I88*G88</f>
        <v>0</v>
      </c>
      <c r="I88" s="67">
        <v>-200</v>
      </c>
    </row>
    <row r="89" spans="1:9" ht="30" customHeight="1">
      <c r="A89" s="15"/>
      <c r="B89" s="45" t="s">
        <v>79</v>
      </c>
      <c r="C89" s="181" t="s">
        <v>241</v>
      </c>
      <c r="D89" s="181"/>
      <c r="E89" s="181"/>
      <c r="F89" s="181"/>
      <c r="G89" s="76">
        <v>0</v>
      </c>
      <c r="H89" s="48">
        <f>I89*G89</f>
        <v>0</v>
      </c>
      <c r="I89" s="48">
        <v>-100</v>
      </c>
    </row>
    <row r="90" spans="1:9" ht="30" customHeight="1">
      <c r="A90" s="15"/>
      <c r="B90" s="96" t="s">
        <v>80</v>
      </c>
      <c r="C90" s="173" t="s">
        <v>242</v>
      </c>
      <c r="D90" s="173"/>
      <c r="E90" s="173"/>
      <c r="F90" s="173"/>
      <c r="G90" s="88">
        <v>0</v>
      </c>
      <c r="H90" s="66">
        <f>I90*G90</f>
        <v>0</v>
      </c>
      <c r="I90" s="66">
        <v>-200</v>
      </c>
    </row>
    <row r="91" spans="1:9" ht="30" customHeight="1">
      <c r="A91" s="15"/>
      <c r="B91" s="90" t="s">
        <v>81</v>
      </c>
      <c r="C91" s="161" t="s">
        <v>243</v>
      </c>
      <c r="D91" s="161"/>
      <c r="E91" s="161"/>
      <c r="F91" s="161"/>
      <c r="G91" s="77"/>
      <c r="H91" s="92">
        <f>SUM(H92:H94)</f>
        <v>0</v>
      </c>
      <c r="I91" s="92">
        <f>SUM(I92:I94)</f>
        <v>-450</v>
      </c>
    </row>
    <row r="92" spans="1:9" ht="30" customHeight="1">
      <c r="A92" s="15"/>
      <c r="B92" s="57" t="s">
        <v>82</v>
      </c>
      <c r="C92" s="168" t="s">
        <v>244</v>
      </c>
      <c r="D92" s="168"/>
      <c r="E92" s="168"/>
      <c r="F92" s="168"/>
      <c r="G92" s="80">
        <v>0</v>
      </c>
      <c r="H92" s="67">
        <f>I92*G92</f>
        <v>0</v>
      </c>
      <c r="I92" s="67">
        <v>-200</v>
      </c>
    </row>
    <row r="93" spans="1:9" ht="30" customHeight="1">
      <c r="A93" s="15"/>
      <c r="B93" s="45" t="s">
        <v>83</v>
      </c>
      <c r="C93" s="167" t="s">
        <v>245</v>
      </c>
      <c r="D93" s="167"/>
      <c r="E93" s="167"/>
      <c r="F93" s="167"/>
      <c r="G93" s="76">
        <v>0</v>
      </c>
      <c r="H93" s="48">
        <f>I93*G93</f>
        <v>0</v>
      </c>
      <c r="I93" s="48">
        <v>-150</v>
      </c>
    </row>
    <row r="94" spans="1:9" ht="30" customHeight="1">
      <c r="A94" s="15"/>
      <c r="B94" s="96" t="s">
        <v>84</v>
      </c>
      <c r="C94" s="176" t="s">
        <v>246</v>
      </c>
      <c r="D94" s="176"/>
      <c r="E94" s="176"/>
      <c r="F94" s="176"/>
      <c r="G94" s="88">
        <v>0</v>
      </c>
      <c r="H94" s="66">
        <f>I94*G94</f>
        <v>0</v>
      </c>
      <c r="I94" s="66">
        <v>-100</v>
      </c>
    </row>
    <row r="95" spans="1:9" ht="30" customHeight="1">
      <c r="A95" s="15"/>
      <c r="B95" s="90" t="s">
        <v>85</v>
      </c>
      <c r="C95" s="166" t="s">
        <v>247</v>
      </c>
      <c r="D95" s="166"/>
      <c r="E95" s="166"/>
      <c r="F95" s="166"/>
      <c r="G95" s="77"/>
      <c r="H95" s="92">
        <f>SUM(H96:H99)</f>
        <v>0</v>
      </c>
      <c r="I95" s="92">
        <f>SUM(I96:I99)</f>
        <v>-750</v>
      </c>
    </row>
    <row r="96" spans="1:9" ht="30" customHeight="1">
      <c r="A96" s="15"/>
      <c r="B96" s="57" t="s">
        <v>86</v>
      </c>
      <c r="C96" s="168" t="s">
        <v>251</v>
      </c>
      <c r="D96" s="168"/>
      <c r="E96" s="168"/>
      <c r="F96" s="168"/>
      <c r="G96" s="80">
        <v>0</v>
      </c>
      <c r="H96" s="67">
        <f>I96*G96</f>
        <v>0</v>
      </c>
      <c r="I96" s="67">
        <v>-200</v>
      </c>
    </row>
    <row r="97" spans="1:9" ht="30" customHeight="1">
      <c r="A97" s="15"/>
      <c r="B97" s="45" t="s">
        <v>87</v>
      </c>
      <c r="C97" s="167" t="s">
        <v>248</v>
      </c>
      <c r="D97" s="167"/>
      <c r="E97" s="167"/>
      <c r="F97" s="167"/>
      <c r="G97" s="76">
        <v>0</v>
      </c>
      <c r="H97" s="48">
        <f>I97*G97</f>
        <v>0</v>
      </c>
      <c r="I97" s="48">
        <v>-150</v>
      </c>
    </row>
    <row r="98" spans="1:9" ht="30" customHeight="1">
      <c r="A98" s="15"/>
      <c r="B98" s="45" t="s">
        <v>88</v>
      </c>
      <c r="C98" s="167" t="s">
        <v>249</v>
      </c>
      <c r="D98" s="167"/>
      <c r="E98" s="167"/>
      <c r="F98" s="167"/>
      <c r="G98" s="76">
        <v>0</v>
      </c>
      <c r="H98" s="48">
        <f>I98*G98</f>
        <v>0</v>
      </c>
      <c r="I98" s="48">
        <v>-200</v>
      </c>
    </row>
    <row r="99" spans="1:9" ht="30" customHeight="1">
      <c r="A99" s="15"/>
      <c r="B99" s="96" t="s">
        <v>89</v>
      </c>
      <c r="C99" s="176" t="s">
        <v>250</v>
      </c>
      <c r="D99" s="176"/>
      <c r="E99" s="176"/>
      <c r="F99" s="176"/>
      <c r="G99" s="88">
        <v>0</v>
      </c>
      <c r="H99" s="66">
        <f>I99*G99</f>
        <v>0</v>
      </c>
      <c r="I99" s="66">
        <v>-200</v>
      </c>
    </row>
    <row r="100" spans="1:9" ht="30" customHeight="1">
      <c r="A100" s="15"/>
      <c r="B100" s="90" t="s">
        <v>90</v>
      </c>
      <c r="C100" s="166" t="s">
        <v>252</v>
      </c>
      <c r="D100" s="166"/>
      <c r="E100" s="166"/>
      <c r="F100" s="166"/>
      <c r="G100" s="77"/>
      <c r="H100" s="92">
        <f>SUM(H101:H103)</f>
        <v>0</v>
      </c>
      <c r="I100" s="92">
        <f>SUM(I101:I104)</f>
        <v>-550</v>
      </c>
    </row>
    <row r="101" spans="1:9" ht="30" customHeight="1">
      <c r="A101" s="15"/>
      <c r="B101" s="57" t="s">
        <v>91</v>
      </c>
      <c r="C101" s="168" t="s">
        <v>253</v>
      </c>
      <c r="D101" s="168"/>
      <c r="E101" s="168"/>
      <c r="F101" s="168"/>
      <c r="G101" s="80">
        <v>0</v>
      </c>
      <c r="H101" s="67">
        <f>I101*G101</f>
        <v>0</v>
      </c>
      <c r="I101" s="67">
        <v>-100</v>
      </c>
    </row>
    <row r="102" spans="1:9" ht="30" customHeight="1">
      <c r="A102" s="15"/>
      <c r="B102" s="45" t="s">
        <v>92</v>
      </c>
      <c r="C102" s="167" t="s">
        <v>254</v>
      </c>
      <c r="D102" s="167"/>
      <c r="E102" s="167"/>
      <c r="F102" s="167"/>
      <c r="G102" s="76">
        <v>0</v>
      </c>
      <c r="H102" s="48">
        <f>I102*G102</f>
        <v>0</v>
      </c>
      <c r="I102" s="48">
        <v>-150</v>
      </c>
    </row>
    <row r="103" spans="1:9" ht="37.5" customHeight="1">
      <c r="A103" s="15"/>
      <c r="B103" s="45" t="s">
        <v>93</v>
      </c>
      <c r="C103" s="167" t="s">
        <v>255</v>
      </c>
      <c r="D103" s="167"/>
      <c r="E103" s="167"/>
      <c r="F103" s="167"/>
      <c r="G103" s="76">
        <v>0</v>
      </c>
      <c r="H103" s="48">
        <f>I103*G103</f>
        <v>0</v>
      </c>
      <c r="I103" s="48">
        <v>-200</v>
      </c>
    </row>
    <row r="104" spans="1:9" ht="30" customHeight="1">
      <c r="A104" s="15"/>
      <c r="B104" s="53" t="s">
        <v>99</v>
      </c>
      <c r="C104" s="167" t="s">
        <v>256</v>
      </c>
      <c r="D104" s="167"/>
      <c r="E104" s="167"/>
      <c r="F104" s="167"/>
      <c r="G104" s="75">
        <v>0</v>
      </c>
      <c r="H104" s="48">
        <f>I104*G104</f>
        <v>0</v>
      </c>
      <c r="I104" s="48">
        <v>-100</v>
      </c>
    </row>
    <row r="105" spans="1:9" ht="14.25">
      <c r="A105" s="15"/>
      <c r="B105" s="16"/>
      <c r="C105" s="20"/>
      <c r="D105" s="18"/>
      <c r="E105" s="16"/>
      <c r="F105" s="16"/>
      <c r="G105" s="18"/>
      <c r="H105" s="25"/>
      <c r="I105" s="26"/>
    </row>
    <row r="106" spans="1:9" ht="14.25">
      <c r="A106" s="15"/>
      <c r="B106" s="170" t="s">
        <v>296</v>
      </c>
      <c r="C106" s="170"/>
      <c r="D106" s="170"/>
      <c r="E106" s="170"/>
      <c r="F106" s="170"/>
      <c r="G106" s="165">
        <f>G4</f>
        <v>0</v>
      </c>
      <c r="H106" s="169">
        <f>H4</f>
        <v>0</v>
      </c>
      <c r="I106" s="169">
        <f>I4</f>
        <v>1000</v>
      </c>
    </row>
    <row r="107" spans="1:9" ht="14.25">
      <c r="A107" s="15"/>
      <c r="B107" s="170"/>
      <c r="C107" s="170"/>
      <c r="D107" s="170"/>
      <c r="E107" s="170"/>
      <c r="F107" s="170"/>
      <c r="G107" s="165"/>
      <c r="H107" s="169"/>
      <c r="I107" s="169"/>
    </row>
    <row r="113" ht="14.25" hidden="1"/>
    <row r="114" spans="3:4" ht="14.25" hidden="1">
      <c r="C114" s="28" t="s">
        <v>298</v>
      </c>
      <c r="D114" s="30">
        <v>3</v>
      </c>
    </row>
    <row r="115" spans="3:4" ht="14.25" hidden="1">
      <c r="C115" s="28" t="s">
        <v>299</v>
      </c>
      <c r="D115" s="30">
        <v>2</v>
      </c>
    </row>
    <row r="116" spans="3:4" ht="14.25" hidden="1">
      <c r="C116" s="28" t="s">
        <v>300</v>
      </c>
      <c r="D116" s="30">
        <v>1</v>
      </c>
    </row>
    <row r="117" spans="3:4" ht="14.25" hidden="1">
      <c r="C117" s="28" t="s">
        <v>301</v>
      </c>
      <c r="D117" s="30">
        <v>0</v>
      </c>
    </row>
    <row r="118" ht="14.25" hidden="1"/>
  </sheetData>
  <sheetProtection password="C097" sheet="1" formatRows="0"/>
  <mergeCells count="57">
    <mergeCell ref="C93:F93"/>
    <mergeCell ref="C94:F94"/>
    <mergeCell ref="C75:F75"/>
    <mergeCell ref="C13:F13"/>
    <mergeCell ref="C14:F14"/>
    <mergeCell ref="C19:F19"/>
    <mergeCell ref="C56:F56"/>
    <mergeCell ref="C86:F86"/>
    <mergeCell ref="C88:F88"/>
    <mergeCell ref="G2:I3"/>
    <mergeCell ref="C99:F99"/>
    <mergeCell ref="C101:F101"/>
    <mergeCell ref="I4:I5"/>
    <mergeCell ref="C64:F64"/>
    <mergeCell ref="C63:F63"/>
    <mergeCell ref="C78:F78"/>
    <mergeCell ref="G4:G5"/>
    <mergeCell ref="C89:F89"/>
    <mergeCell ref="C85:F85"/>
    <mergeCell ref="H4:H5"/>
    <mergeCell ref="C98:F98"/>
    <mergeCell ref="C82:F82"/>
    <mergeCell ref="C83:F83"/>
    <mergeCell ref="C59:F59"/>
    <mergeCell ref="C96:F96"/>
    <mergeCell ref="C52:F52"/>
    <mergeCell ref="C37:F37"/>
    <mergeCell ref="C90:F90"/>
    <mergeCell ref="C92:F92"/>
    <mergeCell ref="H106:H107"/>
    <mergeCell ref="I106:I107"/>
    <mergeCell ref="B106:F107"/>
    <mergeCell ref="C87:F87"/>
    <mergeCell ref="C91:F91"/>
    <mergeCell ref="C100:F100"/>
    <mergeCell ref="C95:F95"/>
    <mergeCell ref="C97:F97"/>
    <mergeCell ref="C104:F104"/>
    <mergeCell ref="C103:F103"/>
    <mergeCell ref="G106:G107"/>
    <mergeCell ref="C71:F71"/>
    <mergeCell ref="C67:F67"/>
    <mergeCell ref="C29:F29"/>
    <mergeCell ref="C42:F42"/>
    <mergeCell ref="C48:F48"/>
    <mergeCell ref="C43:F43"/>
    <mergeCell ref="C33:F33"/>
    <mergeCell ref="C102:F102"/>
    <mergeCell ref="C84:F84"/>
    <mergeCell ref="B2:C2"/>
    <mergeCell ref="B5:E5"/>
    <mergeCell ref="C25:F25"/>
    <mergeCell ref="C20:F20"/>
    <mergeCell ref="C8:F8"/>
    <mergeCell ref="C9:F9"/>
    <mergeCell ref="B3:E4"/>
    <mergeCell ref="F4:F5"/>
  </mergeCells>
  <conditionalFormatting sqref="G84:G86 G88:G90 G92:G94 G96:G99 G101:G104 G68:G70 G72:G74 G79:G81 G76:G77 G26:G28 G60:G62 G65:G66 G49:G51 G53:G55 G57:G58 G38:G41 G34:G36 G30:G32 G10:G12 G15:G18 G21:G24 G44:G47">
    <cfRule type="cellIs" priority="505" dxfId="0" operator="notBetween">
      <formula>0</formula>
      <formula>1</formula>
    </cfRule>
  </conditionalFormatting>
  <dataValidations count="2">
    <dataValidation type="list" allowBlank="1" showInputMessage="1" showErrorMessage="1" promptTitle="Gewichtung" sqref="D10:D12 D44:D47 D72:D74 D68:D70 D65:D66 D15:D18 D60:D62 D57:D58 D53:D55 D49:D51 D21:D24 D38:D41 D34:D36 D30:D32 D26:D28 D76:D77">
      <formula1>'2. Calculation'!$C$114:$C$117</formula1>
    </dataValidation>
    <dataValidation allowBlank="1" showInputMessage="1" showErrorMessage="1" promptTitle="Gewichtung" sqref="D79:D81"/>
  </dataValidations>
  <printOptions/>
  <pageMargins left="0.4330708661417323" right="0.4724409448818898" top="0.3937007874015748" bottom="0.3937007874015748" header="0.31496062992125984" footer="0.31496062992125984"/>
  <pageSetup fitToHeight="15" fitToWidth="1" horizontalDpi="1200" verticalDpi="1200" orientation="landscape" paperSize="9" scale="94"/>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V25"/>
  <sheetViews>
    <sheetView showGridLines="0" zoomScale="110" zoomScaleNormal="110" zoomScalePageLayoutView="0" workbookViewId="0" topLeftCell="A1">
      <selection activeCell="B3" sqref="B3:G4"/>
    </sheetView>
  </sheetViews>
  <sheetFormatPr defaultColWidth="10.8515625" defaultRowHeight="15"/>
  <cols>
    <col min="1" max="1" width="2.8515625" style="33" customWidth="1"/>
    <col min="2" max="2" width="21.140625" style="33" customWidth="1"/>
    <col min="3" max="3" width="4.140625" style="33" customWidth="1"/>
    <col min="4" max="4" width="3.8515625" style="33" customWidth="1"/>
    <col min="5" max="5" width="4.140625" style="33" customWidth="1"/>
    <col min="6" max="6" width="11.8515625" style="33" customWidth="1"/>
    <col min="7" max="7" width="4.140625" style="33" customWidth="1"/>
    <col min="8" max="8" width="3.7109375" style="33" customWidth="1"/>
    <col min="9" max="9" width="4.140625" style="33" customWidth="1"/>
    <col min="10" max="10" width="11.8515625" style="33" customWidth="1"/>
    <col min="11" max="13" width="4.140625" style="33" customWidth="1"/>
    <col min="14" max="14" width="11.8515625" style="33" customWidth="1"/>
    <col min="15" max="15" width="4.140625" style="33" customWidth="1"/>
    <col min="16" max="16" width="3.7109375" style="33" customWidth="1"/>
    <col min="17" max="17" width="4.140625" style="33" customWidth="1"/>
    <col min="18" max="18" width="11.8515625" style="33" customWidth="1"/>
    <col min="19" max="19" width="4.140625" style="33" customWidth="1"/>
    <col min="20" max="20" width="3.8515625" style="33" customWidth="1"/>
    <col min="21" max="21" width="4.140625" style="33" customWidth="1"/>
    <col min="22" max="22" width="11.8515625" style="33" customWidth="1"/>
    <col min="23" max="16384" width="10.8515625" style="33" customWidth="1"/>
  </cols>
  <sheetData>
    <row r="1" spans="1:22" ht="14.25">
      <c r="A1" s="32"/>
      <c r="B1" s="32"/>
      <c r="C1" s="32"/>
      <c r="D1" s="32"/>
      <c r="E1" s="32"/>
      <c r="F1" s="32"/>
      <c r="G1" s="32"/>
      <c r="H1" s="32"/>
      <c r="I1" s="32"/>
      <c r="J1" s="32"/>
      <c r="K1" s="32"/>
      <c r="L1" s="32"/>
      <c r="M1" s="32"/>
      <c r="N1" s="32"/>
      <c r="O1" s="32"/>
      <c r="P1" s="32"/>
      <c r="Q1" s="32"/>
      <c r="R1" s="32"/>
      <c r="S1" s="32"/>
      <c r="T1" s="32"/>
      <c r="U1" s="32"/>
      <c r="V1" s="32"/>
    </row>
    <row r="2" spans="1:22" ht="14.25">
      <c r="A2" s="32"/>
      <c r="B2" s="217" t="s">
        <v>141</v>
      </c>
      <c r="C2" s="217"/>
      <c r="D2" s="217"/>
      <c r="E2" s="217"/>
      <c r="F2" s="217"/>
      <c r="G2" s="36"/>
      <c r="H2" s="37"/>
      <c r="I2" s="224" t="s">
        <v>259</v>
      </c>
      <c r="J2" s="224"/>
      <c r="K2" s="224"/>
      <c r="L2" s="224"/>
      <c r="M2" s="224"/>
      <c r="N2" s="224"/>
      <c r="O2" s="224"/>
      <c r="P2" s="32"/>
      <c r="Q2" s="32"/>
      <c r="R2" s="32"/>
      <c r="S2" s="32"/>
      <c r="T2" s="32"/>
      <c r="U2" s="32"/>
      <c r="V2" s="32"/>
    </row>
    <row r="3" spans="1:22" ht="5.25" customHeight="1">
      <c r="A3" s="32"/>
      <c r="B3" s="219" t="s">
        <v>258</v>
      </c>
      <c r="C3" s="219"/>
      <c r="D3" s="219"/>
      <c r="E3" s="219"/>
      <c r="F3" s="219"/>
      <c r="G3" s="219"/>
      <c r="H3" s="40"/>
      <c r="I3" s="40"/>
      <c r="J3" s="40"/>
      <c r="K3" s="32"/>
      <c r="L3" s="32"/>
      <c r="M3" s="58"/>
      <c r="N3" s="58"/>
      <c r="O3" s="58"/>
      <c r="P3" s="32"/>
      <c r="Q3" s="32"/>
      <c r="R3" s="32"/>
      <c r="S3" s="32"/>
      <c r="T3" s="32"/>
      <c r="U3" s="32"/>
      <c r="V3" s="32"/>
    </row>
    <row r="4" spans="1:22" ht="15" customHeight="1">
      <c r="A4" s="32"/>
      <c r="B4" s="219"/>
      <c r="C4" s="219"/>
      <c r="D4" s="219"/>
      <c r="E4" s="219"/>
      <c r="F4" s="219"/>
      <c r="G4" s="219"/>
      <c r="H4" s="40"/>
      <c r="I4" s="220" t="s">
        <v>260</v>
      </c>
      <c r="J4" s="221"/>
      <c r="K4" s="198">
        <f>'2. Calculation'!H4</f>
        <v>0</v>
      </c>
      <c r="L4" s="198"/>
      <c r="M4" s="194" t="str">
        <f>"from "&amp;'2. Calculation'!$I$4&amp;" Points"</f>
        <v>from 1000 Points</v>
      </c>
      <c r="N4" s="194"/>
      <c r="O4" s="195"/>
      <c r="P4" s="32"/>
      <c r="Q4" s="32"/>
      <c r="R4" s="32"/>
      <c r="S4" s="32"/>
      <c r="T4" s="32"/>
      <c r="U4" s="32"/>
      <c r="V4" s="32"/>
    </row>
    <row r="5" spans="1:22" ht="14.25">
      <c r="A5" s="32"/>
      <c r="B5" s="44" t="str">
        <f>"Company: "&amp;'1. General'!C6&amp;", Year: "&amp;'1. General'!C15</f>
        <v>Company: , Year: 2015</v>
      </c>
      <c r="C5" s="34"/>
      <c r="D5" s="34"/>
      <c r="E5" s="34"/>
      <c r="F5" s="35"/>
      <c r="G5" s="36"/>
      <c r="H5" s="37"/>
      <c r="I5" s="222"/>
      <c r="J5" s="223"/>
      <c r="K5" s="199"/>
      <c r="L5" s="199"/>
      <c r="M5" s="196"/>
      <c r="N5" s="196"/>
      <c r="O5" s="197"/>
      <c r="P5" s="32"/>
      <c r="Q5" s="32"/>
      <c r="R5" s="32"/>
      <c r="T5" s="41"/>
      <c r="U5" s="42"/>
      <c r="V5" s="43"/>
    </row>
    <row r="6" spans="1:22" ht="18" customHeight="1">
      <c r="A6" s="32"/>
      <c r="B6" s="32"/>
      <c r="C6" s="32"/>
      <c r="D6" s="32"/>
      <c r="E6" s="32"/>
      <c r="F6" s="32"/>
      <c r="G6" s="32"/>
      <c r="H6" s="32"/>
      <c r="I6" s="32"/>
      <c r="J6" s="32"/>
      <c r="K6" s="32"/>
      <c r="L6" s="32"/>
      <c r="M6" s="218">
        <f>""&amp;IF('1. General'!C11=1," (für EPUs skaliert)","")</f>
      </c>
      <c r="N6" s="218"/>
      <c r="O6" s="218"/>
      <c r="P6" s="32"/>
      <c r="Q6" s="32"/>
      <c r="R6" s="32"/>
      <c r="S6" s="32"/>
      <c r="T6" s="32"/>
      <c r="U6" s="32"/>
      <c r="V6" s="32"/>
    </row>
    <row r="7" spans="1:22" ht="36" customHeight="1">
      <c r="A7" s="32"/>
      <c r="B7" s="109" t="s">
        <v>261</v>
      </c>
      <c r="C7" s="183" t="s">
        <v>262</v>
      </c>
      <c r="D7" s="184"/>
      <c r="E7" s="184"/>
      <c r="F7" s="185"/>
      <c r="G7" s="186" t="s">
        <v>263</v>
      </c>
      <c r="H7" s="186"/>
      <c r="I7" s="186"/>
      <c r="J7" s="186"/>
      <c r="K7" s="183" t="s">
        <v>264</v>
      </c>
      <c r="L7" s="184"/>
      <c r="M7" s="184"/>
      <c r="N7" s="185"/>
      <c r="O7" s="186" t="s">
        <v>265</v>
      </c>
      <c r="P7" s="186"/>
      <c r="Q7" s="186"/>
      <c r="R7" s="186"/>
      <c r="S7" s="183" t="s">
        <v>276</v>
      </c>
      <c r="T7" s="184"/>
      <c r="U7" s="184"/>
      <c r="V7" s="185"/>
    </row>
    <row r="8" spans="1:22" ht="21" customHeight="1">
      <c r="A8" s="32"/>
      <c r="B8" s="118" t="s">
        <v>277</v>
      </c>
      <c r="C8" s="190" t="s">
        <v>283</v>
      </c>
      <c r="D8" s="190"/>
      <c r="E8" s="190"/>
      <c r="F8" s="190"/>
      <c r="G8" s="190"/>
      <c r="H8" s="190"/>
      <c r="I8" s="190"/>
      <c r="J8" s="190"/>
      <c r="K8" s="190"/>
      <c r="L8" s="190"/>
      <c r="M8" s="190"/>
      <c r="N8" s="190"/>
      <c r="O8" s="190"/>
      <c r="P8" s="190"/>
      <c r="Q8" s="190"/>
      <c r="R8" s="190"/>
      <c r="S8" s="110">
        <f>'2. Calculation'!H9</f>
        <v>0</v>
      </c>
      <c r="T8" s="111" t="s">
        <v>270</v>
      </c>
      <c r="U8" s="112">
        <f>'2. Calculation'!I9</f>
        <v>90</v>
      </c>
      <c r="V8" s="113">
        <f>'2. Calculation'!G9</f>
        <v>0</v>
      </c>
    </row>
    <row r="9" spans="1:22" ht="21" customHeight="1">
      <c r="A9" s="32"/>
      <c r="B9" s="119" t="s">
        <v>278</v>
      </c>
      <c r="C9" s="190" t="s">
        <v>284</v>
      </c>
      <c r="D9" s="190"/>
      <c r="E9" s="190"/>
      <c r="F9" s="190"/>
      <c r="G9" s="190"/>
      <c r="H9" s="190"/>
      <c r="I9" s="190"/>
      <c r="J9" s="190"/>
      <c r="K9" s="190"/>
      <c r="L9" s="190"/>
      <c r="M9" s="190"/>
      <c r="N9" s="190"/>
      <c r="O9" s="190"/>
      <c r="P9" s="190"/>
      <c r="Q9" s="190"/>
      <c r="R9" s="190"/>
      <c r="S9" s="110">
        <f>'2. Calculation'!H14</f>
        <v>0</v>
      </c>
      <c r="T9" s="111" t="s">
        <v>270</v>
      </c>
      <c r="U9" s="112">
        <f>'2. Calculation'!I14</f>
        <v>30</v>
      </c>
      <c r="V9" s="113">
        <f>'2. Calculation'!G14</f>
        <v>0</v>
      </c>
    </row>
    <row r="10" spans="1:22" ht="50.25" customHeight="1">
      <c r="A10" s="32"/>
      <c r="B10" s="200" t="s">
        <v>279</v>
      </c>
      <c r="C10" s="187" t="s">
        <v>285</v>
      </c>
      <c r="D10" s="188"/>
      <c r="E10" s="188"/>
      <c r="F10" s="189"/>
      <c r="G10" s="187" t="s">
        <v>286</v>
      </c>
      <c r="H10" s="188"/>
      <c r="I10" s="188"/>
      <c r="J10" s="189"/>
      <c r="K10" s="187" t="s">
        <v>287</v>
      </c>
      <c r="L10" s="188"/>
      <c r="M10" s="188"/>
      <c r="N10" s="189"/>
      <c r="O10" s="187" t="str">
        <f>"C4: Just income distribution"&amp;IF('1. General'!C11=1," (für EPUs nicht relevant)","")</f>
        <v>C4: Just income distribution</v>
      </c>
      <c r="P10" s="188"/>
      <c r="Q10" s="188"/>
      <c r="R10" s="189"/>
      <c r="S10" s="187" t="str">
        <f>"C5: Corporate democracy and transparency"&amp;IF('1. General'!C11=1," (für EPUs n.r.)","")</f>
        <v>C5: Corporate democracy and transparency</v>
      </c>
      <c r="T10" s="188"/>
      <c r="U10" s="188"/>
      <c r="V10" s="189"/>
    </row>
    <row r="11" spans="1:22" ht="16.5" customHeight="1">
      <c r="A11" s="32"/>
      <c r="B11" s="201"/>
      <c r="C11" s="114">
        <f>'2. Calculation'!H20</f>
        <v>0</v>
      </c>
      <c r="D11" s="115" t="s">
        <v>270</v>
      </c>
      <c r="E11" s="116">
        <f>'2. Calculation'!I20</f>
        <v>90</v>
      </c>
      <c r="F11" s="117">
        <f>'2. Calculation'!G20</f>
        <v>0</v>
      </c>
      <c r="G11" s="114">
        <f>'2. Calculation'!H25</f>
        <v>0</v>
      </c>
      <c r="H11" s="115" t="s">
        <v>270</v>
      </c>
      <c r="I11" s="116">
        <f>'2. Calculation'!I25</f>
        <v>50</v>
      </c>
      <c r="J11" s="117">
        <f>'2. Calculation'!G25</f>
        <v>0</v>
      </c>
      <c r="K11" s="114">
        <f>'2. Calculation'!H29</f>
        <v>0</v>
      </c>
      <c r="L11" s="115" t="s">
        <v>270</v>
      </c>
      <c r="M11" s="116">
        <f>'2. Calculation'!I29</f>
        <v>30</v>
      </c>
      <c r="N11" s="117">
        <f>'2. Calculation'!G29</f>
        <v>0</v>
      </c>
      <c r="O11" s="114">
        <f>'2. Calculation'!H33</f>
        <v>0</v>
      </c>
      <c r="P11" s="137" t="s">
        <v>270</v>
      </c>
      <c r="Q11" s="116">
        <f>'2. Calculation'!I33</f>
        <v>60</v>
      </c>
      <c r="R11" s="117">
        <f>'2. Calculation'!G33</f>
        <v>0</v>
      </c>
      <c r="S11" s="114">
        <f>'2. Calculation'!H37</f>
        <v>0</v>
      </c>
      <c r="T11" s="111" t="s">
        <v>270</v>
      </c>
      <c r="U11" s="116">
        <f>'2. Calculation'!I37</f>
        <v>90</v>
      </c>
      <c r="V11" s="117">
        <f>'2. Calculation'!G37</f>
        <v>0</v>
      </c>
    </row>
    <row r="12" spans="1:22" ht="50.25" customHeight="1">
      <c r="A12" s="32"/>
      <c r="B12" s="200" t="s">
        <v>280</v>
      </c>
      <c r="C12" s="187" t="s">
        <v>288</v>
      </c>
      <c r="D12" s="188"/>
      <c r="E12" s="188"/>
      <c r="F12" s="189"/>
      <c r="G12" s="187" t="s">
        <v>289</v>
      </c>
      <c r="H12" s="188"/>
      <c r="I12" s="188"/>
      <c r="J12" s="189"/>
      <c r="K12" s="187" t="s">
        <v>95</v>
      </c>
      <c r="L12" s="188"/>
      <c r="M12" s="188"/>
      <c r="N12" s="189"/>
      <c r="O12" s="187" t="s">
        <v>290</v>
      </c>
      <c r="P12" s="188"/>
      <c r="Q12" s="188"/>
      <c r="R12" s="189"/>
      <c r="S12" s="187" t="s">
        <v>291</v>
      </c>
      <c r="T12" s="188"/>
      <c r="U12" s="188"/>
      <c r="V12" s="189"/>
    </row>
    <row r="13" spans="1:22" ht="16.5" customHeight="1">
      <c r="A13" s="32"/>
      <c r="B13" s="201"/>
      <c r="C13" s="114">
        <f>'2. Calculation'!H43</f>
        <v>0</v>
      </c>
      <c r="D13" s="115" t="s">
        <v>270</v>
      </c>
      <c r="E13" s="116">
        <f>'2. Calculation'!I43</f>
        <v>50</v>
      </c>
      <c r="F13" s="117">
        <f>'2. Calculation'!G43</f>
        <v>0</v>
      </c>
      <c r="G13" s="114">
        <f>'2. Calculation'!H48</f>
        <v>0</v>
      </c>
      <c r="H13" s="137" t="s">
        <v>270</v>
      </c>
      <c r="I13" s="116">
        <f>'2. Calculation'!I48</f>
        <v>70</v>
      </c>
      <c r="J13" s="117">
        <f>'2. Calculation'!G48</f>
        <v>0</v>
      </c>
      <c r="K13" s="114">
        <f>'2. Calculation'!H52</f>
        <v>0</v>
      </c>
      <c r="L13" s="137" t="s">
        <v>270</v>
      </c>
      <c r="M13" s="116">
        <f>'2. Calculation'!I52</f>
        <v>90</v>
      </c>
      <c r="N13" s="117">
        <f>'2. Calculation'!G52</f>
        <v>0</v>
      </c>
      <c r="O13" s="114">
        <f>'2. Calculation'!H56</f>
        <v>0</v>
      </c>
      <c r="P13" s="137" t="s">
        <v>270</v>
      </c>
      <c r="Q13" s="116">
        <f>'2. Calculation'!I56</f>
        <v>30</v>
      </c>
      <c r="R13" s="117">
        <f>'2. Calculation'!G56</f>
        <v>0</v>
      </c>
      <c r="S13" s="114">
        <f>'2. Calculation'!H59</f>
        <v>0</v>
      </c>
      <c r="T13" s="111" t="s">
        <v>270</v>
      </c>
      <c r="U13" s="116">
        <f>'2. Calculation'!I59</f>
        <v>30</v>
      </c>
      <c r="V13" s="117">
        <f>'2. Calculation'!G59</f>
        <v>0</v>
      </c>
    </row>
    <row r="14" spans="1:22" ht="50.25" customHeight="1">
      <c r="A14" s="32"/>
      <c r="B14" s="200" t="s">
        <v>281</v>
      </c>
      <c r="C14" s="187" t="s">
        <v>292</v>
      </c>
      <c r="D14" s="188"/>
      <c r="E14" s="188"/>
      <c r="F14" s="189"/>
      <c r="G14" s="187" t="s">
        <v>293</v>
      </c>
      <c r="H14" s="188"/>
      <c r="I14" s="188"/>
      <c r="J14" s="189"/>
      <c r="K14" s="187" t="s">
        <v>294</v>
      </c>
      <c r="L14" s="188"/>
      <c r="M14" s="188"/>
      <c r="N14" s="189"/>
      <c r="O14" s="187" t="str">
        <f>"E4: Investing profits for the Common Good"&amp;IF('1. General'!C11=1," (für EPUs n.r.)","")</f>
        <v>E4: Investing profits for the Common Good</v>
      </c>
      <c r="P14" s="188"/>
      <c r="Q14" s="188"/>
      <c r="R14" s="189"/>
      <c r="S14" s="187" t="s">
        <v>295</v>
      </c>
      <c r="T14" s="188"/>
      <c r="U14" s="188"/>
      <c r="V14" s="189"/>
    </row>
    <row r="15" spans="1:22" ht="16.5" customHeight="1">
      <c r="A15" s="32"/>
      <c r="B15" s="201"/>
      <c r="C15" s="114">
        <f>'2. Calculation'!H64</f>
        <v>0</v>
      </c>
      <c r="D15" s="115" t="s">
        <v>270</v>
      </c>
      <c r="E15" s="116">
        <f>'2. Calculation'!I64</f>
        <v>90</v>
      </c>
      <c r="F15" s="117">
        <f>'2. Calculation'!G64</f>
        <v>0</v>
      </c>
      <c r="G15" s="114">
        <f>'2. Calculation'!H67</f>
        <v>0</v>
      </c>
      <c r="H15" s="137" t="s">
        <v>270</v>
      </c>
      <c r="I15" s="116">
        <f>'2. Calculation'!I67</f>
        <v>40</v>
      </c>
      <c r="J15" s="117">
        <f>'2. Calculation'!G67</f>
        <v>0</v>
      </c>
      <c r="K15" s="114">
        <f>'2. Calculation'!H71</f>
        <v>0</v>
      </c>
      <c r="L15" s="137" t="s">
        <v>270</v>
      </c>
      <c r="M15" s="116">
        <f>'2. Calculation'!I71</f>
        <v>70</v>
      </c>
      <c r="N15" s="117">
        <f>'2. Calculation'!G71</f>
        <v>0</v>
      </c>
      <c r="O15" s="114">
        <f>'2. Calculation'!H75</f>
        <v>0</v>
      </c>
      <c r="P15" s="137" t="s">
        <v>270</v>
      </c>
      <c r="Q15" s="116">
        <f>'2. Calculation'!I75</f>
        <v>60</v>
      </c>
      <c r="R15" s="117">
        <f>'2. Calculation'!G75</f>
        <v>0</v>
      </c>
      <c r="S15" s="114">
        <f>'2. Calculation'!H78</f>
        <v>0</v>
      </c>
      <c r="T15" s="111" t="s">
        <v>270</v>
      </c>
      <c r="U15" s="116">
        <f>'2. Calculation'!I78</f>
        <v>30</v>
      </c>
      <c r="V15" s="117">
        <f>'2. Calculation'!G78</f>
        <v>0</v>
      </c>
    </row>
    <row r="16" spans="1:22" s="39" customFormat="1" ht="32.25" customHeight="1">
      <c r="A16" s="38"/>
      <c r="B16" s="202" t="s">
        <v>282</v>
      </c>
      <c r="C16" s="187" t="s">
        <v>236</v>
      </c>
      <c r="D16" s="188"/>
      <c r="E16" s="188"/>
      <c r="F16" s="189"/>
      <c r="G16" s="187" t="s">
        <v>240</v>
      </c>
      <c r="H16" s="188"/>
      <c r="I16" s="188"/>
      <c r="J16" s="189"/>
      <c r="K16" s="187" t="s">
        <v>244</v>
      </c>
      <c r="L16" s="188"/>
      <c r="M16" s="188"/>
      <c r="N16" s="189"/>
      <c r="O16" s="187" t="s">
        <v>251</v>
      </c>
      <c r="P16" s="188"/>
      <c r="Q16" s="188"/>
      <c r="R16" s="188"/>
      <c r="S16" s="187" t="s">
        <v>253</v>
      </c>
      <c r="T16" s="188"/>
      <c r="U16" s="188"/>
      <c r="V16" s="189"/>
    </row>
    <row r="17" spans="1:22" s="39" customFormat="1" ht="16.5" customHeight="1">
      <c r="A17" s="38"/>
      <c r="B17" s="202"/>
      <c r="C17" s="206"/>
      <c r="D17" s="207"/>
      <c r="E17" s="207"/>
      <c r="F17" s="208"/>
      <c r="G17" s="214"/>
      <c r="H17" s="215"/>
      <c r="I17" s="215"/>
      <c r="J17" s="216"/>
      <c r="K17" s="214"/>
      <c r="L17" s="215"/>
      <c r="M17" s="215"/>
      <c r="N17" s="216"/>
      <c r="O17" s="191" t="str">
        <f>'2. Calculation'!H96&amp;" from "&amp;'2. Calculation'!I96</f>
        <v>0 from -200</v>
      </c>
      <c r="P17" s="192"/>
      <c r="Q17" s="192"/>
      <c r="R17" s="192"/>
      <c r="S17" s="191" t="str">
        <f>'2. Calculation'!H101&amp;" from "&amp;'2. Calculation'!I101</f>
        <v>0 from -100</v>
      </c>
      <c r="T17" s="192"/>
      <c r="U17" s="192"/>
      <c r="V17" s="193"/>
    </row>
    <row r="18" spans="1:22" s="39" customFormat="1" ht="24.75" customHeight="1">
      <c r="A18" s="38"/>
      <c r="B18" s="202"/>
      <c r="C18" s="191" t="str">
        <f>'2. Calculation'!H84&amp;" from "&amp;'2. Calculation'!I84</f>
        <v>0 from -200</v>
      </c>
      <c r="D18" s="203"/>
      <c r="E18" s="203"/>
      <c r="F18" s="204"/>
      <c r="G18" s="191" t="str">
        <f>'2. Calculation'!H88&amp;" from "&amp;'2. Calculation'!I88</f>
        <v>0 from -200</v>
      </c>
      <c r="H18" s="192"/>
      <c r="I18" s="192"/>
      <c r="J18" s="193"/>
      <c r="K18" s="191" t="str">
        <f>'2. Calculation'!H92&amp;" from "&amp;'2. Calculation'!I92</f>
        <v>0 from -200</v>
      </c>
      <c r="L18" s="192"/>
      <c r="M18" s="192"/>
      <c r="N18" s="192"/>
      <c r="O18" s="187" t="s">
        <v>248</v>
      </c>
      <c r="P18" s="188"/>
      <c r="Q18" s="188"/>
      <c r="R18" s="189"/>
      <c r="S18" s="187" t="s">
        <v>254</v>
      </c>
      <c r="T18" s="188"/>
      <c r="U18" s="188"/>
      <c r="V18" s="189"/>
    </row>
    <row r="19" spans="1:22" s="39" customFormat="1" ht="16.5" customHeight="1">
      <c r="A19" s="38"/>
      <c r="B19" s="202"/>
      <c r="C19" s="187" t="s">
        <v>237</v>
      </c>
      <c r="D19" s="188"/>
      <c r="E19" s="188"/>
      <c r="F19" s="189"/>
      <c r="G19" s="187" t="s">
        <v>241</v>
      </c>
      <c r="H19" s="188"/>
      <c r="I19" s="188"/>
      <c r="J19" s="189"/>
      <c r="K19" s="187" t="s">
        <v>245</v>
      </c>
      <c r="L19" s="188"/>
      <c r="M19" s="188"/>
      <c r="N19" s="189"/>
      <c r="O19" s="206"/>
      <c r="P19" s="207"/>
      <c r="Q19" s="207"/>
      <c r="R19" s="208"/>
      <c r="S19" s="191" t="str">
        <f>'2. Calculation'!H102&amp;" from "&amp;'2. Calculation'!I102</f>
        <v>0 from -150</v>
      </c>
      <c r="T19" s="192"/>
      <c r="U19" s="192"/>
      <c r="V19" s="193"/>
    </row>
    <row r="20" spans="1:22" s="39" customFormat="1" ht="16.5" customHeight="1">
      <c r="A20" s="38"/>
      <c r="B20" s="202"/>
      <c r="C20" s="206"/>
      <c r="D20" s="207"/>
      <c r="E20" s="207"/>
      <c r="F20" s="208"/>
      <c r="G20" s="206"/>
      <c r="H20" s="207"/>
      <c r="I20" s="207"/>
      <c r="J20" s="208"/>
      <c r="K20" s="206"/>
      <c r="L20" s="207"/>
      <c r="M20" s="207"/>
      <c r="N20" s="208"/>
      <c r="O20" s="206"/>
      <c r="P20" s="207"/>
      <c r="Q20" s="207"/>
      <c r="R20" s="208"/>
      <c r="S20" s="188" t="s">
        <v>255</v>
      </c>
      <c r="T20" s="188"/>
      <c r="U20" s="188"/>
      <c r="V20" s="189"/>
    </row>
    <row r="21" spans="1:22" s="39" customFormat="1" ht="16.5" customHeight="1">
      <c r="A21" s="38"/>
      <c r="B21" s="202"/>
      <c r="C21" s="206"/>
      <c r="D21" s="207"/>
      <c r="E21" s="207"/>
      <c r="F21" s="208"/>
      <c r="G21" s="206"/>
      <c r="H21" s="207"/>
      <c r="I21" s="207"/>
      <c r="J21" s="208"/>
      <c r="K21" s="206"/>
      <c r="L21" s="207"/>
      <c r="M21" s="207"/>
      <c r="N21" s="208"/>
      <c r="O21" s="191" t="str">
        <f>'2. Calculation'!H97&amp;" from "&amp;'2. Calculation'!I97</f>
        <v>0 from -150</v>
      </c>
      <c r="P21" s="192"/>
      <c r="Q21" s="192"/>
      <c r="R21" s="193"/>
      <c r="S21" s="207"/>
      <c r="T21" s="207"/>
      <c r="U21" s="207"/>
      <c r="V21" s="208"/>
    </row>
    <row r="22" spans="1:22" s="39" customFormat="1" ht="18" customHeight="1">
      <c r="A22" s="38"/>
      <c r="B22" s="202"/>
      <c r="C22" s="191" t="str">
        <f>'2. Calculation'!H85&amp;" from "&amp;'2. Calculation'!I85</f>
        <v>0 from -200</v>
      </c>
      <c r="D22" s="192"/>
      <c r="E22" s="192"/>
      <c r="F22" s="193"/>
      <c r="G22" s="191" t="str">
        <f>'2. Calculation'!H89&amp;" from "&amp;'2. Calculation'!I89</f>
        <v>0 from -100</v>
      </c>
      <c r="H22" s="192"/>
      <c r="I22" s="192"/>
      <c r="J22" s="193"/>
      <c r="K22" s="191" t="str">
        <f>'2. Calculation'!H93&amp;" from "&amp;'2. Calculation'!I93</f>
        <v>0 from -150</v>
      </c>
      <c r="L22" s="192"/>
      <c r="M22" s="192"/>
      <c r="N22" s="193"/>
      <c r="O22" s="187" t="s">
        <v>249</v>
      </c>
      <c r="P22" s="188"/>
      <c r="Q22" s="188"/>
      <c r="R22" s="189"/>
      <c r="S22" s="207"/>
      <c r="T22" s="207"/>
      <c r="U22" s="207"/>
      <c r="V22" s="208"/>
    </row>
    <row r="23" spans="1:22" s="39" customFormat="1" ht="16.5" customHeight="1">
      <c r="A23" s="38"/>
      <c r="B23" s="202"/>
      <c r="C23" s="187" t="s">
        <v>238</v>
      </c>
      <c r="D23" s="209"/>
      <c r="E23" s="209"/>
      <c r="F23" s="210"/>
      <c r="G23" s="187" t="s">
        <v>242</v>
      </c>
      <c r="H23" s="209"/>
      <c r="I23" s="209"/>
      <c r="J23" s="210"/>
      <c r="K23" s="187" t="s">
        <v>246</v>
      </c>
      <c r="L23" s="209"/>
      <c r="M23" s="209"/>
      <c r="N23" s="210"/>
      <c r="O23" s="205" t="str">
        <f>'2. Calculation'!H98&amp;" from "&amp;'2. Calculation'!I98</f>
        <v>0 from -200</v>
      </c>
      <c r="P23" s="205"/>
      <c r="Q23" s="205"/>
      <c r="R23" s="205"/>
      <c r="S23" s="191" t="str">
        <f>'2. Calculation'!H103&amp;" from "&amp;'2. Calculation'!I103</f>
        <v>0 from -200</v>
      </c>
      <c r="T23" s="192"/>
      <c r="U23" s="192"/>
      <c r="V23" s="193"/>
    </row>
    <row r="24" spans="1:22" s="39" customFormat="1" ht="33" customHeight="1">
      <c r="A24" s="38"/>
      <c r="B24" s="202"/>
      <c r="C24" s="211"/>
      <c r="D24" s="212"/>
      <c r="E24" s="212"/>
      <c r="F24" s="213"/>
      <c r="G24" s="211"/>
      <c r="H24" s="212"/>
      <c r="I24" s="212"/>
      <c r="J24" s="213"/>
      <c r="K24" s="211"/>
      <c r="L24" s="212"/>
      <c r="M24" s="212"/>
      <c r="N24" s="213"/>
      <c r="O24" s="187" t="s">
        <v>250</v>
      </c>
      <c r="P24" s="188"/>
      <c r="Q24" s="188"/>
      <c r="R24" s="188"/>
      <c r="S24" s="187" t="s">
        <v>256</v>
      </c>
      <c r="T24" s="188"/>
      <c r="U24" s="188"/>
      <c r="V24" s="189"/>
    </row>
    <row r="25" spans="1:22" s="39" customFormat="1" ht="16.5" customHeight="1">
      <c r="A25" s="38"/>
      <c r="B25" s="201"/>
      <c r="C25" s="191" t="str">
        <f>'2. Calculation'!H86&amp;" from "&amp;'2. Calculation'!I86</f>
        <v>0 from -150</v>
      </c>
      <c r="D25" s="192"/>
      <c r="E25" s="192"/>
      <c r="F25" s="193"/>
      <c r="G25" s="191" t="str">
        <f>'2. Calculation'!H90&amp;" from "&amp;'2. Calculation'!I90</f>
        <v>0 from -200</v>
      </c>
      <c r="H25" s="192"/>
      <c r="I25" s="192"/>
      <c r="J25" s="193"/>
      <c r="K25" s="191" t="str">
        <f>'2. Calculation'!H94&amp;" from "&amp;'2. Calculation'!I94</f>
        <v>0 from -100</v>
      </c>
      <c r="L25" s="192"/>
      <c r="M25" s="192"/>
      <c r="N25" s="193"/>
      <c r="O25" s="191" t="str">
        <f>'2. Calculation'!H99&amp;" from "&amp;'2. Calculation'!I99</f>
        <v>0 from -200</v>
      </c>
      <c r="P25" s="192"/>
      <c r="Q25" s="192"/>
      <c r="R25" s="192"/>
      <c r="S25" s="191" t="str">
        <f>'2. Calculation'!H104&amp;" from "&amp;'2. Calculation'!I104</f>
        <v>0 from -100</v>
      </c>
      <c r="T25" s="192"/>
      <c r="U25" s="192"/>
      <c r="V25" s="193"/>
    </row>
  </sheetData>
  <sheetProtection password="C097" sheet="1"/>
  <mergeCells count="67">
    <mergeCell ref="G22:J22"/>
    <mergeCell ref="S16:V16"/>
    <mergeCell ref="S17:V17"/>
    <mergeCell ref="K25:N25"/>
    <mergeCell ref="I2:O2"/>
    <mergeCell ref="S25:V25"/>
    <mergeCell ref="S24:V24"/>
    <mergeCell ref="O18:R20"/>
    <mergeCell ref="S20:V22"/>
    <mergeCell ref="O24:R24"/>
    <mergeCell ref="C16:F17"/>
    <mergeCell ref="G16:J17"/>
    <mergeCell ref="K16:N17"/>
    <mergeCell ref="C19:F21"/>
    <mergeCell ref="G19:J21"/>
    <mergeCell ref="B2:F2"/>
    <mergeCell ref="M6:O6"/>
    <mergeCell ref="O12:R12"/>
    <mergeCell ref="B3:G4"/>
    <mergeCell ref="I4:J5"/>
    <mergeCell ref="C23:F24"/>
    <mergeCell ref="G23:J24"/>
    <mergeCell ref="K23:N24"/>
    <mergeCell ref="G10:J10"/>
    <mergeCell ref="B12:B13"/>
    <mergeCell ref="C12:F12"/>
    <mergeCell ref="B10:B11"/>
    <mergeCell ref="G18:J18"/>
    <mergeCell ref="K18:N18"/>
    <mergeCell ref="C14:F14"/>
    <mergeCell ref="C25:F25"/>
    <mergeCell ref="C22:F22"/>
    <mergeCell ref="K7:N7"/>
    <mergeCell ref="O7:R7"/>
    <mergeCell ref="C8:R8"/>
    <mergeCell ref="C10:F10"/>
    <mergeCell ref="K19:N21"/>
    <mergeCell ref="K22:N22"/>
    <mergeCell ref="O25:R25"/>
    <mergeCell ref="G25:J25"/>
    <mergeCell ref="M4:O5"/>
    <mergeCell ref="K4:L5"/>
    <mergeCell ref="B14:B15"/>
    <mergeCell ref="B16:B25"/>
    <mergeCell ref="C18:F18"/>
    <mergeCell ref="S23:V23"/>
    <mergeCell ref="O21:R21"/>
    <mergeCell ref="O23:R23"/>
    <mergeCell ref="O22:R22"/>
    <mergeCell ref="O16:R16"/>
    <mergeCell ref="O17:R17"/>
    <mergeCell ref="S18:V18"/>
    <mergeCell ref="S19:V19"/>
    <mergeCell ref="O14:R14"/>
    <mergeCell ref="S14:V14"/>
    <mergeCell ref="K10:N10"/>
    <mergeCell ref="K12:N12"/>
    <mergeCell ref="C7:F7"/>
    <mergeCell ref="G7:J7"/>
    <mergeCell ref="S12:V12"/>
    <mergeCell ref="C9:R9"/>
    <mergeCell ref="G14:J14"/>
    <mergeCell ref="K14:N14"/>
    <mergeCell ref="G12:J12"/>
    <mergeCell ref="S7:V7"/>
    <mergeCell ref="O10:R10"/>
    <mergeCell ref="S10:V10"/>
  </mergeCells>
  <printOptions/>
  <pageMargins left="0.35433070866141736" right="0.5905511811023623" top="0.35433070866141736" bottom="0.5905511811023623" header="0.2362204724409449" footer="0.31496062992125984"/>
  <pageSetup fitToHeight="1" fitToWidth="1" horizontalDpi="1200" verticalDpi="1200" orientation="landscape" paperSize="9" scale="85"/>
  <ignoredErrors>
    <ignoredError sqref="F11 J11" unlockedFormula="1"/>
  </ignoredErrors>
  <drawing r:id="rId1"/>
</worksheet>
</file>

<file path=xl/worksheets/sheet5.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B17" sqref="B17:F17"/>
    </sheetView>
  </sheetViews>
  <sheetFormatPr defaultColWidth="10.8515625" defaultRowHeight="15"/>
  <cols>
    <col min="1" max="1" width="2.8515625" style="4" customWidth="1"/>
    <col min="2" max="2" width="50.00390625" style="4" customWidth="1"/>
    <col min="3" max="3" width="7.28125" style="4" customWidth="1"/>
    <col min="4" max="4" width="5.421875" style="5" customWidth="1"/>
    <col min="5" max="5" width="6.8515625" style="4" customWidth="1"/>
    <col min="6" max="6" width="15.140625" style="7" customWidth="1"/>
    <col min="7" max="7" width="10.8515625" style="10" customWidth="1"/>
    <col min="8" max="16384" width="10.8515625" style="4" customWidth="1"/>
  </cols>
  <sheetData>
    <row r="1" spans="1:6" ht="15">
      <c r="A1" s="1"/>
      <c r="B1" s="3"/>
      <c r="C1" s="6"/>
      <c r="D1" s="3"/>
      <c r="E1" s="2"/>
      <c r="F1" s="6"/>
    </row>
    <row r="2" spans="1:6" ht="15">
      <c r="A2" s="1"/>
      <c r="B2" s="230" t="s">
        <v>141</v>
      </c>
      <c r="C2" s="230"/>
      <c r="D2" s="230"/>
      <c r="E2" s="230"/>
      <c r="F2" s="230"/>
    </row>
    <row r="3" spans="1:6" ht="7.5" customHeight="1">
      <c r="A3" s="1"/>
      <c r="B3" s="231" t="str">
        <f>"Value Star for "&amp;'1. General'!C6</f>
        <v>Value Star for </v>
      </c>
      <c r="C3" s="231"/>
      <c r="D3" s="231"/>
      <c r="E3" s="231"/>
      <c r="F3" s="231"/>
    </row>
    <row r="4" spans="1:6" ht="15" customHeight="1">
      <c r="A4" s="1"/>
      <c r="B4" s="231"/>
      <c r="C4" s="231"/>
      <c r="D4" s="231"/>
      <c r="E4" s="231"/>
      <c r="F4" s="231"/>
    </row>
    <row r="5" spans="1:6" ht="30" customHeight="1">
      <c r="A5" s="1"/>
      <c r="B5" s="9"/>
      <c r="C5" s="6"/>
      <c r="D5" s="3"/>
      <c r="E5" s="2"/>
      <c r="F5" s="6"/>
    </row>
    <row r="6" spans="1:6" ht="15">
      <c r="A6" s="1"/>
      <c r="B6" s="9"/>
      <c r="C6" s="6"/>
      <c r="D6" s="3"/>
      <c r="E6" s="2"/>
      <c r="F6" s="6"/>
    </row>
    <row r="7" spans="1:6" ht="15">
      <c r="A7" s="1"/>
      <c r="B7" s="9"/>
      <c r="C7" s="13"/>
      <c r="D7" s="13"/>
      <c r="E7" s="9"/>
      <c r="F7" s="1"/>
    </row>
    <row r="8" spans="1:6" ht="15" customHeight="1">
      <c r="A8" s="1"/>
      <c r="B8" s="6"/>
      <c r="C8" s="6"/>
      <c r="D8" s="3"/>
      <c r="E8" s="2"/>
      <c r="F8" s="6"/>
    </row>
    <row r="9" spans="1:6" ht="30" customHeight="1">
      <c r="A9" s="1"/>
      <c r="B9" s="8"/>
      <c r="C9" s="11"/>
      <c r="D9" s="14"/>
      <c r="E9" s="11"/>
      <c r="F9" s="12"/>
    </row>
    <row r="10" spans="1:6" ht="30" customHeight="1">
      <c r="A10" s="1"/>
      <c r="B10" s="8"/>
      <c r="C10" s="11"/>
      <c r="D10" s="14"/>
      <c r="E10" s="11"/>
      <c r="F10" s="12"/>
    </row>
    <row r="11" spans="1:6" ht="30" customHeight="1">
      <c r="A11" s="1"/>
      <c r="B11" s="8"/>
      <c r="C11" s="11"/>
      <c r="D11" s="14"/>
      <c r="E11" s="11"/>
      <c r="F11" s="12"/>
    </row>
    <row r="12" spans="1:6" ht="30" customHeight="1">
      <c r="A12" s="1"/>
      <c r="B12" s="8"/>
      <c r="C12" s="11"/>
      <c r="D12" s="14"/>
      <c r="E12" s="11"/>
      <c r="F12" s="12"/>
    </row>
    <row r="13" spans="1:6" ht="30" customHeight="1">
      <c r="A13" s="1"/>
      <c r="B13" s="8"/>
      <c r="C13" s="11"/>
      <c r="D13" s="14"/>
      <c r="E13" s="11"/>
      <c r="F13" s="12"/>
    </row>
    <row r="14" spans="1:6" ht="15">
      <c r="A14" s="1"/>
      <c r="B14" s="1"/>
      <c r="C14" s="1"/>
      <c r="D14" s="3"/>
      <c r="E14" s="1"/>
      <c r="F14" s="6"/>
    </row>
    <row r="15" spans="1:6" ht="15">
      <c r="A15" s="1"/>
      <c r="B15" s="228"/>
      <c r="C15" s="228"/>
      <c r="D15" s="228"/>
      <c r="E15" s="228"/>
      <c r="F15" s="228"/>
    </row>
    <row r="16" spans="1:6" ht="93.75" customHeight="1">
      <c r="A16" s="1"/>
      <c r="B16" s="229"/>
      <c r="C16" s="229"/>
      <c r="D16" s="229"/>
      <c r="E16" s="229"/>
      <c r="F16" s="229"/>
    </row>
    <row r="17" spans="1:6" ht="30" customHeight="1">
      <c r="A17" s="1"/>
      <c r="B17" s="225" t="s">
        <v>266</v>
      </c>
      <c r="C17" s="226"/>
      <c r="D17" s="226"/>
      <c r="E17" s="226"/>
      <c r="F17" s="227"/>
    </row>
    <row r="18" spans="1:6" ht="26.25" customHeight="1">
      <c r="A18" s="1"/>
      <c r="B18" s="120" t="s">
        <v>271</v>
      </c>
      <c r="C18" s="121">
        <f>'2. Calculation'!H9/5+'2. Calculation'!H14/5+'2. Calculation'!H20+'2. Calculation'!H43+'2. Calculation'!H64+'2. Calculation'!H83+'2. Calculation'!H83</f>
        <v>0</v>
      </c>
      <c r="D18" s="122" t="s">
        <v>270</v>
      </c>
      <c r="E18" s="123">
        <f>'2. Calculation'!I9/5+'2. Calculation'!I14/5+'2. Calculation'!I20+'2. Calculation'!I43+'2. Calculation'!I64</f>
        <v>254</v>
      </c>
      <c r="F18" s="124">
        <f aca="true" t="shared" si="0" ref="F18:F23">C18/E18</f>
        <v>0</v>
      </c>
    </row>
    <row r="19" spans="1:6" ht="26.25" customHeight="1">
      <c r="A19" s="1"/>
      <c r="B19" s="120" t="s">
        <v>272</v>
      </c>
      <c r="C19" s="121">
        <f>'2. Calculation'!H9/5+'2. Calculation'!H14/5+'2. Calculation'!H25+'2. Calculation'!H48+'2. Calculation'!H67+'2. Calculation'!H87+'2. Calculation'!H87</f>
        <v>0</v>
      </c>
      <c r="D19" s="122" t="s">
        <v>270</v>
      </c>
      <c r="E19" s="123">
        <f>'2. Calculation'!I9/5+'2. Calculation'!I14/5+'2. Calculation'!I25+'2. Calculation'!I48+'2. Calculation'!I67</f>
        <v>184</v>
      </c>
      <c r="F19" s="124">
        <f t="shared" si="0"/>
        <v>0</v>
      </c>
    </row>
    <row r="20" spans="1:6" ht="26.25" customHeight="1">
      <c r="A20" s="1"/>
      <c r="B20" s="120" t="s">
        <v>273</v>
      </c>
      <c r="C20" s="121">
        <f>'2. Calculation'!H9/5+'2. Calculation'!H14/5+'2. Calculation'!H29+'2. Calculation'!H52+'2. Calculation'!H71+'2. Calculation'!H91+'2. Calculation'!H91</f>
        <v>0</v>
      </c>
      <c r="D20" s="122" t="s">
        <v>270</v>
      </c>
      <c r="E20" s="123">
        <f>'2. Calculation'!I9/5+'2. Calculation'!I14/5+'2. Calculation'!I29+'2. Calculation'!I52+'2. Calculation'!I71</f>
        <v>214</v>
      </c>
      <c r="F20" s="124">
        <f t="shared" si="0"/>
        <v>0</v>
      </c>
    </row>
    <row r="21" spans="1:6" ht="26.25" customHeight="1">
      <c r="A21" s="1"/>
      <c r="B21" s="120" t="s">
        <v>274</v>
      </c>
      <c r="C21" s="121">
        <f>'2. Calculation'!H9/5+'2. Calculation'!H14/5+'2. Calculation'!H33+'2. Calculation'!H56+'2. Calculation'!H75+'2. Calculation'!H95+'2. Calculation'!H95</f>
        <v>0</v>
      </c>
      <c r="D21" s="122" t="s">
        <v>270</v>
      </c>
      <c r="E21" s="123">
        <f>'2. Calculation'!I9/5+'2. Calculation'!I14/5+'2. Calculation'!I33+'2. Calculation'!I56+'2. Calculation'!I75</f>
        <v>174</v>
      </c>
      <c r="F21" s="124">
        <f t="shared" si="0"/>
        <v>0</v>
      </c>
    </row>
    <row r="22" spans="1:6" ht="26.25" customHeight="1">
      <c r="A22" s="1"/>
      <c r="B22" s="120" t="s">
        <v>275</v>
      </c>
      <c r="C22" s="121">
        <f>'2. Calculation'!H9/5+'2. Calculation'!H14/5+'2. Calculation'!H37+'2. Calculation'!H59+'2. Calculation'!H78+'2. Calculation'!H100+'2. Calculation'!H100</f>
        <v>0</v>
      </c>
      <c r="D22" s="122" t="s">
        <v>270</v>
      </c>
      <c r="E22" s="123">
        <f>'2. Calculation'!I9/5+'2. Calculation'!I14/5+'2. Calculation'!I37+'2. Calculation'!I59+'2. Calculation'!I78</f>
        <v>174</v>
      </c>
      <c r="F22" s="124">
        <f t="shared" si="0"/>
        <v>0</v>
      </c>
    </row>
    <row r="23" spans="1:6" ht="30" customHeight="1">
      <c r="A23" s="1"/>
      <c r="B23" s="125" t="str">
        <f>"SUM"&amp;IF('1. General'!C11=1," (für EPUs skaliert)","")</f>
        <v>SUM</v>
      </c>
      <c r="C23" s="126">
        <f>'2. Calculation'!H4</f>
        <v>0</v>
      </c>
      <c r="D23" s="127" t="s">
        <v>270</v>
      </c>
      <c r="E23" s="128">
        <f>'2. Calculation'!I4</f>
        <v>1000</v>
      </c>
      <c r="F23" s="129">
        <f t="shared" si="0"/>
        <v>0</v>
      </c>
    </row>
    <row r="24" spans="1:6" ht="15">
      <c r="A24" s="1"/>
      <c r="B24" s="1"/>
      <c r="C24" s="1"/>
      <c r="D24" s="3"/>
      <c r="E24" s="1"/>
      <c r="F24" s="6"/>
    </row>
  </sheetData>
  <sheetProtection password="C097" sheet="1"/>
  <mergeCells count="5">
    <mergeCell ref="B17:F17"/>
    <mergeCell ref="B15:F15"/>
    <mergeCell ref="B16:F16"/>
    <mergeCell ref="B2:F2"/>
    <mergeCell ref="B3:F4"/>
  </mergeCells>
  <printOptions/>
  <pageMargins left="0.58" right="0.78" top="0.787401575" bottom="0.787401575" header="0.3" footer="0.3"/>
  <pageSetup horizontalDpi="1200" verticalDpi="1200" orientation="portrait" paperSize="9"/>
  <drawing r:id="rId1"/>
</worksheet>
</file>

<file path=xl/worksheets/sheet6.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B17" sqref="B17:F17"/>
    </sheetView>
  </sheetViews>
  <sheetFormatPr defaultColWidth="10.8515625" defaultRowHeight="15"/>
  <cols>
    <col min="1" max="1" width="2.8515625" style="4" customWidth="1"/>
    <col min="2" max="2" width="50.00390625" style="4" customWidth="1"/>
    <col min="3" max="3" width="7.28125" style="4" customWidth="1"/>
    <col min="4" max="4" width="5.421875" style="5" customWidth="1"/>
    <col min="5" max="5" width="6.8515625" style="4" customWidth="1"/>
    <col min="6" max="6" width="15.140625" style="60" customWidth="1"/>
    <col min="7" max="7" width="10.8515625" style="10" customWidth="1"/>
    <col min="8" max="16384" width="10.8515625" style="4" customWidth="1"/>
  </cols>
  <sheetData>
    <row r="1" spans="1:6" ht="15">
      <c r="A1" s="1"/>
      <c r="B1" s="3"/>
      <c r="C1" s="6"/>
      <c r="D1" s="3"/>
      <c r="E1" s="2"/>
      <c r="F1" s="6"/>
    </row>
    <row r="2" spans="1:6" ht="15">
      <c r="A2" s="1"/>
      <c r="B2" s="230" t="s">
        <v>141</v>
      </c>
      <c r="C2" s="230"/>
      <c r="D2" s="230"/>
      <c r="E2" s="230"/>
      <c r="F2" s="230"/>
    </row>
    <row r="3" spans="1:6" ht="7.5" customHeight="1">
      <c r="A3" s="1"/>
      <c r="B3" s="231" t="str">
        <f>"Stakeholder Star for "&amp;'1. General'!C6</f>
        <v>Stakeholder Star for </v>
      </c>
      <c r="C3" s="231"/>
      <c r="D3" s="231"/>
      <c r="E3" s="231"/>
      <c r="F3" s="231"/>
    </row>
    <row r="4" spans="1:6" ht="15" customHeight="1">
      <c r="A4" s="1"/>
      <c r="B4" s="231"/>
      <c r="C4" s="231"/>
      <c r="D4" s="231"/>
      <c r="E4" s="231"/>
      <c r="F4" s="231"/>
    </row>
    <row r="5" spans="1:6" ht="30" customHeight="1">
      <c r="A5" s="1"/>
      <c r="B5" s="61"/>
      <c r="C5" s="6"/>
      <c r="D5" s="3"/>
      <c r="E5" s="2"/>
      <c r="F5" s="6"/>
    </row>
    <row r="6" spans="1:6" ht="15">
      <c r="A6" s="1"/>
      <c r="B6" s="61"/>
      <c r="C6" s="6"/>
      <c r="D6" s="3"/>
      <c r="E6" s="2"/>
      <c r="F6" s="6"/>
    </row>
    <row r="7" spans="1:6" ht="15">
      <c r="A7" s="1"/>
      <c r="B7" s="61"/>
      <c r="C7" s="13"/>
      <c r="D7" s="13"/>
      <c r="E7" s="61"/>
      <c r="F7" s="1"/>
    </row>
    <row r="8" spans="1:6" ht="15" customHeight="1">
      <c r="A8" s="1"/>
      <c r="B8" s="6"/>
      <c r="C8" s="6"/>
      <c r="D8" s="3"/>
      <c r="E8" s="2"/>
      <c r="F8" s="6"/>
    </row>
    <row r="9" spans="1:6" ht="30" customHeight="1">
      <c r="A9" s="1"/>
      <c r="B9" s="8"/>
      <c r="C9" s="11"/>
      <c r="D9" s="14"/>
      <c r="E9" s="11"/>
      <c r="F9" s="12"/>
    </row>
    <row r="10" spans="1:6" ht="30" customHeight="1">
      <c r="A10" s="1"/>
      <c r="B10" s="8"/>
      <c r="C10" s="11"/>
      <c r="D10" s="14"/>
      <c r="E10" s="11"/>
      <c r="F10" s="12"/>
    </row>
    <row r="11" spans="1:6" ht="30" customHeight="1">
      <c r="A11" s="1"/>
      <c r="B11" s="8"/>
      <c r="C11" s="11"/>
      <c r="D11" s="14"/>
      <c r="E11" s="11"/>
      <c r="F11" s="12"/>
    </row>
    <row r="12" spans="1:6" ht="30" customHeight="1">
      <c r="A12" s="1"/>
      <c r="B12" s="8"/>
      <c r="C12" s="11"/>
      <c r="D12" s="14"/>
      <c r="E12" s="11"/>
      <c r="F12" s="12"/>
    </row>
    <row r="13" spans="1:6" ht="30" customHeight="1">
      <c r="A13" s="1"/>
      <c r="B13" s="8"/>
      <c r="C13" s="11"/>
      <c r="D13" s="14"/>
      <c r="E13" s="11"/>
      <c r="F13" s="12"/>
    </row>
    <row r="14" spans="1:6" ht="15">
      <c r="A14" s="1"/>
      <c r="B14" s="1"/>
      <c r="C14" s="1"/>
      <c r="D14" s="3"/>
      <c r="E14" s="1"/>
      <c r="F14" s="6"/>
    </row>
    <row r="15" spans="1:6" ht="15">
      <c r="A15" s="1"/>
      <c r="B15" s="228"/>
      <c r="C15" s="228"/>
      <c r="D15" s="228"/>
      <c r="E15" s="228"/>
      <c r="F15" s="228"/>
    </row>
    <row r="16" spans="1:6" ht="93.75" customHeight="1">
      <c r="A16" s="1"/>
      <c r="B16" s="229"/>
      <c r="C16" s="229"/>
      <c r="D16" s="229"/>
      <c r="E16" s="229"/>
      <c r="F16" s="229"/>
    </row>
    <row r="17" spans="1:6" ht="30" customHeight="1">
      <c r="A17" s="1"/>
      <c r="B17" s="225" t="s">
        <v>266</v>
      </c>
      <c r="C17" s="226"/>
      <c r="D17" s="226"/>
      <c r="E17" s="226"/>
      <c r="F17" s="227"/>
    </row>
    <row r="18" spans="1:6" ht="26.25" customHeight="1">
      <c r="A18" s="1"/>
      <c r="B18" s="120" t="s">
        <v>160</v>
      </c>
      <c r="C18" s="121">
        <f>'2. Calculation'!H9</f>
        <v>0</v>
      </c>
      <c r="D18" s="122" t="s">
        <v>270</v>
      </c>
      <c r="E18" s="131">
        <f>'2. Calculation'!I9</f>
        <v>90</v>
      </c>
      <c r="F18" s="124">
        <f aca="true" t="shared" si="0" ref="F18:F23">C18/E18</f>
        <v>0</v>
      </c>
    </row>
    <row r="19" spans="1:6" ht="26.25" customHeight="1">
      <c r="A19" s="1"/>
      <c r="B19" s="120" t="s">
        <v>167</v>
      </c>
      <c r="C19" s="121">
        <f>'2. Calculation'!H14</f>
        <v>0</v>
      </c>
      <c r="D19" s="122" t="s">
        <v>270</v>
      </c>
      <c r="E19" s="131">
        <f>'2. Calculation'!I14</f>
        <v>30</v>
      </c>
      <c r="F19" s="124">
        <f t="shared" si="0"/>
        <v>0</v>
      </c>
    </row>
    <row r="20" spans="1:6" ht="26.25" customHeight="1">
      <c r="A20" s="1"/>
      <c r="B20" s="120" t="s">
        <v>267</v>
      </c>
      <c r="C20" s="121">
        <f>'2. Calculation'!H19</f>
        <v>0</v>
      </c>
      <c r="D20" s="122" t="s">
        <v>270</v>
      </c>
      <c r="E20" s="131">
        <f>'2. Calculation'!I19</f>
        <v>320</v>
      </c>
      <c r="F20" s="124">
        <f t="shared" si="0"/>
        <v>0</v>
      </c>
    </row>
    <row r="21" spans="1:6" ht="26.25" customHeight="1">
      <c r="A21" s="1"/>
      <c r="B21" s="120" t="s">
        <v>268</v>
      </c>
      <c r="C21" s="121">
        <f>'2. Calculation'!H42</f>
        <v>0</v>
      </c>
      <c r="D21" s="122" t="s">
        <v>270</v>
      </c>
      <c r="E21" s="131">
        <f>'2. Calculation'!I42</f>
        <v>270</v>
      </c>
      <c r="F21" s="124">
        <f t="shared" si="0"/>
        <v>0</v>
      </c>
    </row>
    <row r="22" spans="1:6" ht="26.25" customHeight="1">
      <c r="A22" s="1"/>
      <c r="B22" s="120" t="s">
        <v>269</v>
      </c>
      <c r="C22" s="121">
        <f>'2. Calculation'!H63</f>
        <v>0</v>
      </c>
      <c r="D22" s="122" t="s">
        <v>270</v>
      </c>
      <c r="E22" s="131">
        <f>'2. Calculation'!I63</f>
        <v>290</v>
      </c>
      <c r="F22" s="124">
        <f t="shared" si="0"/>
        <v>0</v>
      </c>
    </row>
    <row r="23" spans="1:6" ht="30" customHeight="1">
      <c r="A23" s="1"/>
      <c r="B23" s="125" t="str">
        <f>"SUM"&amp;IF('1. General'!C11=1," (für EPUs skaliert)","")</f>
        <v>SUM</v>
      </c>
      <c r="C23" s="126">
        <f>'2. Calculation'!H4</f>
        <v>0</v>
      </c>
      <c r="D23" s="127" t="s">
        <v>270</v>
      </c>
      <c r="E23" s="128">
        <f>'2. Calculation'!I4</f>
        <v>1000</v>
      </c>
      <c r="F23" s="129">
        <f t="shared" si="0"/>
        <v>0</v>
      </c>
    </row>
    <row r="24" spans="1:6" ht="15">
      <c r="A24" s="1"/>
      <c r="B24" s="1"/>
      <c r="C24" s="1"/>
      <c r="D24" s="3"/>
      <c r="E24" s="1"/>
      <c r="F24" s="6"/>
    </row>
  </sheetData>
  <sheetProtection password="C097" sheet="1"/>
  <mergeCells count="5">
    <mergeCell ref="B2:F2"/>
    <mergeCell ref="B3:F4"/>
    <mergeCell ref="B15:F15"/>
    <mergeCell ref="B16:F16"/>
    <mergeCell ref="B17:F17"/>
  </mergeCells>
  <printOptions/>
  <pageMargins left="0.58" right="0.78" top="0.787401575" bottom="0.787401575" header="0.3" footer="0.3"/>
  <pageSetup horizontalDpi="1200" verticalDpi="1200" orientation="portrait" paperSize="9"/>
  <drawing r:id="rId1"/>
</worksheet>
</file>

<file path=xl/worksheets/sheet7.xml><?xml version="1.0" encoding="utf-8"?>
<worksheet xmlns="http://schemas.openxmlformats.org/spreadsheetml/2006/main" xmlns:r="http://schemas.openxmlformats.org/officeDocument/2006/relationships">
  <dimension ref="A1:F36"/>
  <sheetViews>
    <sheetView showGridLines="0" zoomScalePageLayoutView="0" workbookViewId="0" topLeftCell="A1">
      <selection activeCell="B17" sqref="B17:F17"/>
    </sheetView>
  </sheetViews>
  <sheetFormatPr defaultColWidth="10.8515625" defaultRowHeight="15"/>
  <cols>
    <col min="1" max="1" width="2.8515625" style="4" customWidth="1"/>
    <col min="2" max="2" width="50.00390625" style="4" customWidth="1"/>
    <col min="3" max="3" width="7.28125" style="4" customWidth="1"/>
    <col min="4" max="4" width="5.421875" style="5" customWidth="1"/>
    <col min="5" max="5" width="6.8515625" style="4" customWidth="1"/>
    <col min="6" max="6" width="15.140625" style="60" customWidth="1"/>
    <col min="7" max="7" width="10.8515625" style="10" customWidth="1"/>
    <col min="8" max="16384" width="10.8515625" style="4" customWidth="1"/>
  </cols>
  <sheetData>
    <row r="1" spans="1:6" ht="15">
      <c r="A1" s="1"/>
      <c r="B1" s="3"/>
      <c r="C1" s="6"/>
      <c r="D1" s="3"/>
      <c r="E1" s="2"/>
      <c r="F1" s="6"/>
    </row>
    <row r="2" spans="1:6" ht="15">
      <c r="A2" s="1"/>
      <c r="B2" s="230" t="s">
        <v>141</v>
      </c>
      <c r="C2" s="230"/>
      <c r="D2" s="230"/>
      <c r="E2" s="230"/>
      <c r="F2" s="230"/>
    </row>
    <row r="3" spans="1:6" ht="7.5" customHeight="1">
      <c r="A3" s="1"/>
      <c r="B3" s="231" t="str">
        <f>"Indicator Star for"&amp;'1. General'!C6</f>
        <v>Indicator Star for</v>
      </c>
      <c r="C3" s="231"/>
      <c r="D3" s="231"/>
      <c r="E3" s="231"/>
      <c r="F3" s="231"/>
    </row>
    <row r="4" spans="1:6" ht="15" customHeight="1">
      <c r="A4" s="1"/>
      <c r="B4" s="231"/>
      <c r="C4" s="231"/>
      <c r="D4" s="231"/>
      <c r="E4" s="231"/>
      <c r="F4" s="231"/>
    </row>
    <row r="5" spans="1:6" ht="30" customHeight="1">
      <c r="A5" s="1"/>
      <c r="B5" s="61"/>
      <c r="C5" s="6"/>
      <c r="D5" s="3"/>
      <c r="E5" s="2"/>
      <c r="F5" s="6"/>
    </row>
    <row r="6" spans="1:6" ht="15">
      <c r="A6" s="1"/>
      <c r="B6" s="61"/>
      <c r="C6" s="6"/>
      <c r="D6" s="3"/>
      <c r="E6" s="2"/>
      <c r="F6" s="6"/>
    </row>
    <row r="7" spans="1:6" ht="15">
      <c r="A7" s="1"/>
      <c r="B7" s="61"/>
      <c r="C7" s="13"/>
      <c r="D7" s="13"/>
      <c r="E7" s="61"/>
      <c r="F7" s="1"/>
    </row>
    <row r="8" spans="1:6" ht="15" customHeight="1">
      <c r="A8" s="1"/>
      <c r="B8" s="6"/>
      <c r="C8" s="6"/>
      <c r="D8" s="3"/>
      <c r="E8" s="2"/>
      <c r="F8" s="6"/>
    </row>
    <row r="9" spans="1:6" ht="30" customHeight="1">
      <c r="A9" s="1"/>
      <c r="B9" s="8"/>
      <c r="C9" s="11"/>
      <c r="D9" s="14"/>
      <c r="E9" s="11"/>
      <c r="F9" s="12"/>
    </row>
    <row r="10" spans="1:6" ht="30" customHeight="1">
      <c r="A10" s="1"/>
      <c r="B10" s="8"/>
      <c r="C10" s="11"/>
      <c r="D10" s="14"/>
      <c r="E10" s="11"/>
      <c r="F10" s="12"/>
    </row>
    <row r="11" spans="1:6" ht="30" customHeight="1">
      <c r="A11" s="1"/>
      <c r="B11" s="8"/>
      <c r="C11" s="11"/>
      <c r="D11" s="14"/>
      <c r="E11" s="11"/>
      <c r="F11" s="12"/>
    </row>
    <row r="12" spans="1:6" ht="30" customHeight="1">
      <c r="A12" s="1"/>
      <c r="B12" s="8"/>
      <c r="C12" s="11"/>
      <c r="D12" s="14"/>
      <c r="E12" s="11"/>
      <c r="F12" s="12"/>
    </row>
    <row r="13" spans="1:6" ht="30" customHeight="1">
      <c r="A13" s="1"/>
      <c r="B13" s="8"/>
      <c r="C13" s="11"/>
      <c r="D13" s="14"/>
      <c r="E13" s="11"/>
      <c r="F13" s="12"/>
    </row>
    <row r="14" spans="1:6" ht="15">
      <c r="A14" s="1"/>
      <c r="B14" s="1"/>
      <c r="C14" s="1"/>
      <c r="D14" s="3"/>
      <c r="E14" s="1"/>
      <c r="F14" s="6"/>
    </row>
    <row r="15" spans="1:6" ht="15">
      <c r="A15" s="1"/>
      <c r="B15" s="228"/>
      <c r="C15" s="228"/>
      <c r="D15" s="228"/>
      <c r="E15" s="228"/>
      <c r="F15" s="228"/>
    </row>
    <row r="16" spans="1:6" ht="93.75" customHeight="1">
      <c r="A16" s="1"/>
      <c r="B16" s="229"/>
      <c r="C16" s="229"/>
      <c r="D16" s="229"/>
      <c r="E16" s="229"/>
      <c r="F16" s="229"/>
    </row>
    <row r="17" spans="1:6" ht="30" customHeight="1">
      <c r="A17" s="1"/>
      <c r="B17" s="225" t="s">
        <v>266</v>
      </c>
      <c r="C17" s="226"/>
      <c r="D17" s="226"/>
      <c r="E17" s="226"/>
      <c r="F17" s="227"/>
    </row>
    <row r="18" spans="1:6" s="10" customFormat="1" ht="26.25" customHeight="1">
      <c r="A18" s="1"/>
      <c r="B18" s="120" t="s">
        <v>2</v>
      </c>
      <c r="C18" s="121">
        <f>'2. Calculation'!H9</f>
        <v>0</v>
      </c>
      <c r="D18" s="122" t="s">
        <v>270</v>
      </c>
      <c r="E18" s="130">
        <f>'2. Calculation'!I9</f>
        <v>90</v>
      </c>
      <c r="F18" s="124">
        <f>C18/E18</f>
        <v>0</v>
      </c>
    </row>
    <row r="19" spans="1:6" s="10" customFormat="1" ht="26.25" customHeight="1">
      <c r="A19" s="1"/>
      <c r="B19" s="120" t="s">
        <v>7</v>
      </c>
      <c r="C19" s="121">
        <f>'2. Calculation'!H14</f>
        <v>0</v>
      </c>
      <c r="D19" s="122" t="s">
        <v>270</v>
      </c>
      <c r="E19" s="130">
        <f>'2. Calculation'!I14</f>
        <v>30</v>
      </c>
      <c r="F19" s="124">
        <f aca="true" t="shared" si="0" ref="F19:F30">C19/E19</f>
        <v>0</v>
      </c>
    </row>
    <row r="20" spans="1:6" s="10" customFormat="1" ht="26.25" customHeight="1">
      <c r="A20" s="1"/>
      <c r="B20" s="120" t="s">
        <v>12</v>
      </c>
      <c r="C20" s="121">
        <f>'2. Calculation'!H20</f>
        <v>0</v>
      </c>
      <c r="D20" s="122" t="s">
        <v>270</v>
      </c>
      <c r="E20" s="130">
        <f>'2. Calculation'!I20</f>
        <v>90</v>
      </c>
      <c r="F20" s="124">
        <f t="shared" si="0"/>
        <v>0</v>
      </c>
    </row>
    <row r="21" spans="1:6" s="10" customFormat="1" ht="26.25" customHeight="1">
      <c r="A21" s="1"/>
      <c r="B21" s="120" t="s">
        <v>17</v>
      </c>
      <c r="C21" s="121">
        <f>'2. Calculation'!H25</f>
        <v>0</v>
      </c>
      <c r="D21" s="122" t="s">
        <v>270</v>
      </c>
      <c r="E21" s="130">
        <f>'2. Calculation'!I25</f>
        <v>50</v>
      </c>
      <c r="F21" s="124">
        <f t="shared" si="0"/>
        <v>0</v>
      </c>
    </row>
    <row r="22" spans="1:6" s="10" customFormat="1" ht="26.25" customHeight="1">
      <c r="A22" s="1"/>
      <c r="B22" s="120" t="s">
        <v>20</v>
      </c>
      <c r="C22" s="121">
        <f>'2. Calculation'!H29</f>
        <v>0</v>
      </c>
      <c r="D22" s="122" t="s">
        <v>270</v>
      </c>
      <c r="E22" s="130">
        <f>'2. Calculation'!I29</f>
        <v>30</v>
      </c>
      <c r="F22" s="124">
        <f t="shared" si="0"/>
        <v>0</v>
      </c>
    </row>
    <row r="23" spans="1:6" s="10" customFormat="1" ht="26.25" customHeight="1">
      <c r="A23" s="1"/>
      <c r="B23" s="120" t="s">
        <v>24</v>
      </c>
      <c r="C23" s="121">
        <f>'2. Calculation'!H33</f>
        <v>0</v>
      </c>
      <c r="D23" s="122" t="s">
        <v>270</v>
      </c>
      <c r="E23" s="130">
        <f>'2. Calculation'!I33</f>
        <v>60</v>
      </c>
      <c r="F23" s="124">
        <f t="shared" si="0"/>
        <v>0</v>
      </c>
    </row>
    <row r="24" spans="1:6" s="10" customFormat="1" ht="26.25" customHeight="1">
      <c r="A24" s="1"/>
      <c r="B24" s="120" t="s">
        <v>28</v>
      </c>
      <c r="C24" s="121">
        <f>'2. Calculation'!H37</f>
        <v>0</v>
      </c>
      <c r="D24" s="122" t="s">
        <v>270</v>
      </c>
      <c r="E24" s="130">
        <f>'2. Calculation'!I37</f>
        <v>90</v>
      </c>
      <c r="F24" s="124">
        <f t="shared" si="0"/>
        <v>0</v>
      </c>
    </row>
    <row r="25" spans="1:6" s="10" customFormat="1" ht="26.25" customHeight="1">
      <c r="A25" s="1"/>
      <c r="B25" s="120" t="s">
        <v>35</v>
      </c>
      <c r="C25" s="121">
        <f>'2. Calculation'!H43</f>
        <v>0</v>
      </c>
      <c r="D25" s="122" t="s">
        <v>270</v>
      </c>
      <c r="E25" s="130">
        <f>'2. Calculation'!I43</f>
        <v>50</v>
      </c>
      <c r="F25" s="124">
        <f t="shared" si="0"/>
        <v>0</v>
      </c>
    </row>
    <row r="26" spans="1:6" s="10" customFormat="1" ht="26.25" customHeight="1">
      <c r="A26" s="1"/>
      <c r="B26" s="120" t="s">
        <v>42</v>
      </c>
      <c r="C26" s="121">
        <f>'2. Calculation'!H48</f>
        <v>0</v>
      </c>
      <c r="D26" s="122" t="s">
        <v>270</v>
      </c>
      <c r="E26" s="130">
        <f>'2. Calculation'!I48</f>
        <v>70</v>
      </c>
      <c r="F26" s="124">
        <f t="shared" si="0"/>
        <v>0</v>
      </c>
    </row>
    <row r="27" spans="1:6" s="10" customFormat="1" ht="26.25" customHeight="1">
      <c r="A27" s="1"/>
      <c r="B27" s="120" t="s">
        <v>43</v>
      </c>
      <c r="C27" s="121">
        <f>'2. Calculation'!H52</f>
        <v>0</v>
      </c>
      <c r="D27" s="122" t="s">
        <v>270</v>
      </c>
      <c r="E27" s="130">
        <f>'2. Calculation'!I52</f>
        <v>90</v>
      </c>
      <c r="F27" s="124">
        <f t="shared" si="0"/>
        <v>0</v>
      </c>
    </row>
    <row r="28" spans="1:6" s="10" customFormat="1" ht="26.25" customHeight="1">
      <c r="A28" s="1"/>
      <c r="B28" s="120" t="s">
        <v>47</v>
      </c>
      <c r="C28" s="121">
        <f>'2. Calculation'!H56</f>
        <v>0</v>
      </c>
      <c r="D28" s="122" t="s">
        <v>270</v>
      </c>
      <c r="E28" s="130">
        <f>'2. Calculation'!I56</f>
        <v>30</v>
      </c>
      <c r="F28" s="124">
        <f t="shared" si="0"/>
        <v>0</v>
      </c>
    </row>
    <row r="29" spans="1:6" s="10" customFormat="1" ht="26.25" customHeight="1">
      <c r="A29" s="1"/>
      <c r="B29" s="120" t="s">
        <v>50</v>
      </c>
      <c r="C29" s="121">
        <f>'2. Calculation'!H59</f>
        <v>0</v>
      </c>
      <c r="D29" s="122" t="s">
        <v>270</v>
      </c>
      <c r="E29" s="130">
        <f>'2. Calculation'!I59</f>
        <v>30</v>
      </c>
      <c r="F29" s="124">
        <f t="shared" si="0"/>
        <v>0</v>
      </c>
    </row>
    <row r="30" spans="1:6" s="10" customFormat="1" ht="26.25" customHeight="1">
      <c r="A30" s="1"/>
      <c r="B30" s="120" t="s">
        <v>55</v>
      </c>
      <c r="C30" s="121">
        <f>'2. Calculation'!H64</f>
        <v>0</v>
      </c>
      <c r="D30" s="122" t="s">
        <v>270</v>
      </c>
      <c r="E30" s="130">
        <f>'2. Calculation'!I64</f>
        <v>90</v>
      </c>
      <c r="F30" s="124">
        <f t="shared" si="0"/>
        <v>0</v>
      </c>
    </row>
    <row r="31" spans="1:6" s="10" customFormat="1" ht="26.25" customHeight="1">
      <c r="A31" s="1"/>
      <c r="B31" s="120" t="s">
        <v>58</v>
      </c>
      <c r="C31" s="121">
        <f>'2. Calculation'!H67</f>
        <v>0</v>
      </c>
      <c r="D31" s="122" t="s">
        <v>270</v>
      </c>
      <c r="E31" s="130">
        <f>'2. Calculation'!I67</f>
        <v>40</v>
      </c>
      <c r="F31" s="124">
        <f>C31/E31</f>
        <v>0</v>
      </c>
    </row>
    <row r="32" spans="1:6" s="10" customFormat="1" ht="26.25" customHeight="1">
      <c r="A32" s="1"/>
      <c r="B32" s="120" t="s">
        <v>62</v>
      </c>
      <c r="C32" s="121">
        <f>'2. Calculation'!H71</f>
        <v>0</v>
      </c>
      <c r="D32" s="122" t="s">
        <v>270</v>
      </c>
      <c r="E32" s="130">
        <f>'2. Calculation'!I71</f>
        <v>70</v>
      </c>
      <c r="F32" s="124">
        <f>C32/E32</f>
        <v>0</v>
      </c>
    </row>
    <row r="33" spans="1:6" s="10" customFormat="1" ht="26.25" customHeight="1">
      <c r="A33" s="1"/>
      <c r="B33" s="120" t="s">
        <v>66</v>
      </c>
      <c r="C33" s="121">
        <f>'2. Calculation'!H75</f>
        <v>0</v>
      </c>
      <c r="D33" s="122" t="s">
        <v>270</v>
      </c>
      <c r="E33" s="130">
        <f>'2. Calculation'!I75</f>
        <v>60</v>
      </c>
      <c r="F33" s="124">
        <f>C33/E33</f>
        <v>0</v>
      </c>
    </row>
    <row r="34" spans="1:6" s="10" customFormat="1" ht="26.25" customHeight="1">
      <c r="A34" s="1"/>
      <c r="B34" s="120" t="s">
        <v>68</v>
      </c>
      <c r="C34" s="121">
        <f>'2. Calculation'!H78</f>
        <v>0</v>
      </c>
      <c r="D34" s="122" t="s">
        <v>270</v>
      </c>
      <c r="E34" s="130">
        <f>'2. Calculation'!I78</f>
        <v>30</v>
      </c>
      <c r="F34" s="124">
        <f>C34/E34</f>
        <v>0</v>
      </c>
    </row>
    <row r="35" spans="1:6" s="10" customFormat="1" ht="30" customHeight="1">
      <c r="A35" s="1"/>
      <c r="B35" s="125" t="str">
        <f>"SUM"&amp;IF('1. General'!C11=1," (für EPUs skaliert)","")</f>
        <v>SUM</v>
      </c>
      <c r="C35" s="126">
        <f>'2. Calculation'!H4</f>
        <v>0</v>
      </c>
      <c r="D35" s="127" t="s">
        <v>270</v>
      </c>
      <c r="E35" s="128">
        <f>'2. Calculation'!I4</f>
        <v>1000</v>
      </c>
      <c r="F35" s="129">
        <f>C35/E35</f>
        <v>0</v>
      </c>
    </row>
    <row r="36" spans="1:6" s="10" customFormat="1" ht="15">
      <c r="A36" s="1"/>
      <c r="B36" s="1"/>
      <c r="C36" s="1"/>
      <c r="D36" s="3"/>
      <c r="E36" s="1"/>
      <c r="F36" s="6"/>
    </row>
  </sheetData>
  <sheetProtection password="C097" sheet="1"/>
  <mergeCells count="5">
    <mergeCell ref="B2:F2"/>
    <mergeCell ref="B3:F4"/>
    <mergeCell ref="B15:F15"/>
    <mergeCell ref="B16:F16"/>
    <mergeCell ref="B17:F17"/>
  </mergeCells>
  <printOptions/>
  <pageMargins left="0.58" right="0.78" top="0.787401575" bottom="0.787401575" header="0.3" footer="0.3"/>
  <pageSetup horizontalDpi="1200" verticalDpi="12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Kozina</dc:creator>
  <cp:keywords/>
  <dc:description/>
  <cp:lastModifiedBy>Christian Kozina</cp:lastModifiedBy>
  <cp:lastPrinted>2015-03-15T14:56:15Z</cp:lastPrinted>
  <dcterms:created xsi:type="dcterms:W3CDTF">2012-09-03T18:55:00Z</dcterms:created>
  <dcterms:modified xsi:type="dcterms:W3CDTF">2015-03-20T13:38:31Z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